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  <sheet state="visible" name="Foglio2" sheetId="2" r:id="rId5"/>
    <sheet state="visible" name="Foglio3" sheetId="3" r:id="rId6"/>
  </sheets>
  <definedNames/>
  <calcPr/>
</workbook>
</file>

<file path=xl/sharedStrings.xml><?xml version="1.0" encoding="utf-8"?>
<sst xmlns="http://schemas.openxmlformats.org/spreadsheetml/2006/main" count="218" uniqueCount="111">
  <si>
    <t xml:space="preserve"> </t>
  </si>
  <si>
    <t>CODE</t>
  </si>
  <si>
    <t>NAME</t>
  </si>
  <si>
    <t>SIZE</t>
  </si>
  <si>
    <t>PRICE INF</t>
  </si>
  <si>
    <t>PRICE DT</t>
  </si>
  <si>
    <t>PRICE DTC</t>
  </si>
  <si>
    <t>COLOR _Indicate the single number of pieces</t>
  </si>
  <si>
    <t>OTHER COLOR _ RAL and finishing</t>
  </si>
  <si>
    <r>
      <rPr>
        <rFont val="Arial"/>
        <color rgb="FF000000"/>
        <sz val="8.0"/>
      </rPr>
      <t xml:space="preserve">TNUT </t>
    </r>
    <r>
      <rPr>
        <rFont val="Arial"/>
        <color rgb="FF000000"/>
        <sz val="10.0"/>
      </rPr>
      <t>yes/no</t>
    </r>
  </si>
  <si>
    <t>N° PIECE</t>
  </si>
  <si>
    <t>PRICE</t>
  </si>
  <si>
    <t>N Sets</t>
  </si>
  <si>
    <t>light blue</t>
  </si>
  <si>
    <t xml:space="preserve">blue </t>
  </si>
  <si>
    <t>green</t>
  </si>
  <si>
    <t>yellow</t>
  </si>
  <si>
    <t>orange</t>
  </si>
  <si>
    <t>red</t>
  </si>
  <si>
    <t>fuchsia</t>
  </si>
  <si>
    <t>purple</t>
  </si>
  <si>
    <t>white</t>
  </si>
  <si>
    <t>grey</t>
  </si>
  <si>
    <t>black</t>
  </si>
  <si>
    <t>…</t>
  </si>
  <si>
    <t>Finitura</t>
  </si>
  <si>
    <t>INF</t>
  </si>
  <si>
    <t>DT</t>
  </si>
  <si>
    <t>DTC</t>
  </si>
  <si>
    <t># 1</t>
  </si>
  <si>
    <t xml:space="preserve"> KARMA</t>
  </si>
  <si>
    <t>S</t>
  </si>
  <si>
    <t># 2</t>
  </si>
  <si>
    <t>M</t>
  </si>
  <si>
    <t># 3</t>
  </si>
  <si>
    <t>L</t>
  </si>
  <si>
    <t># 4</t>
  </si>
  <si>
    <t>XL</t>
  </si>
  <si>
    <t># 5</t>
  </si>
  <si>
    <t>KARMA - SET</t>
  </si>
  <si>
    <t>S,M,L,XL</t>
  </si>
  <si>
    <t># 6</t>
  </si>
  <si>
    <t>TRIANGULAR FACE</t>
  </si>
  <si>
    <t># 7</t>
  </si>
  <si>
    <t># 8</t>
  </si>
  <si>
    <t># 9</t>
  </si>
  <si>
    <t># 10</t>
  </si>
  <si>
    <t>TRIANGULAR FACE - SET</t>
  </si>
  <si>
    <t># 11</t>
  </si>
  <si>
    <t>GOLIA</t>
  </si>
  <si>
    <t># 12</t>
  </si>
  <si>
    <t># 13</t>
  </si>
  <si>
    <t># 14</t>
  </si>
  <si>
    <t>GOLIA - SET</t>
  </si>
  <si>
    <t>S,M,L</t>
  </si>
  <si>
    <t># 15</t>
  </si>
  <si>
    <t>OSIRIS</t>
  </si>
  <si>
    <t># 16</t>
  </si>
  <si>
    <t># 17</t>
  </si>
  <si>
    <t>DREAMTIME</t>
  </si>
  <si>
    <t># 18</t>
  </si>
  <si>
    <t># 19</t>
  </si>
  <si>
    <t># 20</t>
  </si>
  <si>
    <t># 21</t>
  </si>
  <si>
    <t>DREAMTIME - SET</t>
  </si>
  <si>
    <t># 27</t>
  </si>
  <si>
    <t>AMON</t>
  </si>
  <si>
    <t># 28</t>
  </si>
  <si>
    <t># 29</t>
  </si>
  <si>
    <t># 30</t>
  </si>
  <si>
    <t>AMON - SET</t>
  </si>
  <si>
    <t># 31</t>
  </si>
  <si>
    <t># 32</t>
  </si>
  <si>
    <t>BIG PAW</t>
  </si>
  <si>
    <t># 33</t>
  </si>
  <si>
    <t># 34</t>
  </si>
  <si>
    <t># 35</t>
  </si>
  <si>
    <t># 36</t>
  </si>
  <si>
    <t>BIG PAW SET</t>
  </si>
  <si>
    <t># 37</t>
  </si>
  <si>
    <t>ANUBI</t>
  </si>
  <si>
    <t># 38</t>
  </si>
  <si>
    <t>ANUBI - SET</t>
  </si>
  <si>
    <t># 39</t>
  </si>
  <si>
    <t># 40</t>
  </si>
  <si>
    <t># 43</t>
  </si>
  <si>
    <t>HATHOR</t>
  </si>
  <si>
    <t># 44</t>
  </si>
  <si>
    <t># 45</t>
  </si>
  <si>
    <t># 46</t>
  </si>
  <si>
    <t>HATHOR - SET</t>
  </si>
  <si>
    <t># 51</t>
  </si>
  <si>
    <t>AROBAYO</t>
  </si>
  <si>
    <t># 52</t>
  </si>
  <si>
    <t># 53</t>
  </si>
  <si>
    <t># 54</t>
  </si>
  <si>
    <t>AROBAYO - SET</t>
  </si>
  <si>
    <t># 58</t>
  </si>
  <si>
    <t>TERRANOVA</t>
  </si>
  <si>
    <t># 59</t>
  </si>
  <si>
    <t># 60</t>
  </si>
  <si>
    <t># 61</t>
  </si>
  <si>
    <t># 62</t>
  </si>
  <si>
    <t>TERRANOVA - SET</t>
  </si>
  <si>
    <t># 71</t>
  </si>
  <si>
    <t>ALDERAAN</t>
  </si>
  <si>
    <t># 72</t>
  </si>
  <si>
    <t>TATOOINE</t>
  </si>
  <si>
    <t>TOT PRICE</t>
  </si>
  <si>
    <t>NO VAT</t>
  </si>
  <si>
    <t>TOTAL NUMBER OF PIECES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</si>
</sst>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€]#,##0"/>
    <numFmt numFmtId="165" formatCode="&quot;€ &quot;#,##0.00;[Red]&quot;-€ &quot;#,##0.00"/>
  </numFmts>
  <fonts count="17">
    <font>
      <sz val="10.0"/>
      <color rgb="FF000000"/>
      <name val="Calibri"/>
      <scheme val="minor"/>
    </font>
    <font>
      <sz val="11.0"/>
      <color rgb="FF000000"/>
      <name val="Calibri"/>
    </font>
    <font>
      <color theme="1"/>
      <name val="Calibri"/>
      <scheme val="minor"/>
    </font>
    <font>
      <sz val="11.0"/>
      <color rgb="FF000000"/>
      <name val="Arial"/>
    </font>
    <font/>
    <font>
      <sz val="10.0"/>
      <color rgb="FF000000"/>
      <name val="Arial"/>
    </font>
    <font>
      <sz val="8.0"/>
      <color rgb="FF000000"/>
      <name val="Arial"/>
    </font>
    <font>
      <sz val="11.0"/>
      <color theme="1"/>
      <name val="Cambria"/>
    </font>
    <font>
      <sz val="11.0"/>
      <color theme="1"/>
      <name val="Arial"/>
    </font>
    <font>
      <sz val="11.0"/>
      <color theme="0"/>
      <name val="Arial"/>
    </font>
    <font>
      <sz val="11.0"/>
      <color rgb="FF0070C0"/>
      <name val="Arial"/>
    </font>
    <font>
      <color theme="1"/>
      <name val="Calibri"/>
    </font>
    <font>
      <sz val="11.0"/>
      <color theme="1"/>
      <name val="Calibri"/>
    </font>
    <font>
      <sz val="10.0"/>
      <color theme="1"/>
      <name val="Calibri"/>
    </font>
    <font>
      <sz val="10.0"/>
      <color theme="1"/>
      <name val="Arial"/>
    </font>
    <font>
      <sz val="9.0"/>
      <color theme="1"/>
      <name val="Arial"/>
    </font>
    <font>
      <color theme="1"/>
      <name val="Arial"/>
    </font>
  </fonts>
  <fills count="15">
    <fill>
      <patternFill patternType="none"/>
    </fill>
    <fill>
      <patternFill patternType="lightGray"/>
    </fill>
    <fill>
      <patternFill patternType="solid">
        <fgColor rgb="FF00CCFF"/>
        <bgColor rgb="FF00CCFF"/>
      </patternFill>
    </fill>
    <fill>
      <patternFill patternType="solid">
        <fgColor rgb="FF0066FF"/>
        <bgColor rgb="FF0066FF"/>
      </patternFill>
    </fill>
    <fill>
      <patternFill patternType="solid">
        <fgColor rgb="FF66FF33"/>
        <bgColor rgb="FF66FF3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theme="9"/>
      </patternFill>
    </fill>
    <fill>
      <patternFill patternType="solid">
        <fgColor rgb="FFFF0000"/>
        <bgColor rgb="FFFF0000"/>
      </patternFill>
    </fill>
    <fill>
      <patternFill patternType="solid">
        <fgColor rgb="FFFF00FF"/>
        <bgColor rgb="FFFF00FF"/>
      </patternFill>
    </fill>
    <fill>
      <patternFill patternType="solid">
        <fgColor rgb="FF9900FF"/>
        <bgColor rgb="FF9900FF"/>
      </patternFill>
    </fill>
    <fill>
      <patternFill patternType="solid">
        <fgColor rgb="FF808080"/>
        <bgColor rgb="FF808080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DAEEF3"/>
        <bgColor rgb="FFDAEEF3"/>
      </patternFill>
    </fill>
  </fills>
  <borders count="20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</border>
    <border>
      <left style="thin">
        <color rgb="FF000000"/>
      </left>
      <top/>
    </border>
    <border>
      <top/>
    </border>
    <border>
      <right style="thin">
        <color rgb="FF000000"/>
      </right>
      <top/>
    </border>
    <border>
      <left style="thin">
        <color rgb="FF000000"/>
      </left>
      <right style="thin">
        <color rgb="FF000000"/>
      </right>
    </border>
    <border>
      <left/>
      <right/>
      <top/>
      <bottom/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0" fontId="1" numFmtId="0" xfId="0" applyFont="1"/>
    <xf borderId="0" fillId="0" fontId="2" numFmtId="3" xfId="0" applyFont="1" applyNumberFormat="1"/>
    <xf borderId="0" fillId="0" fontId="2" numFmtId="0" xfId="0" applyFont="1"/>
    <xf borderId="1" fillId="0" fontId="3" numFmtId="0" xfId="0" applyAlignment="1" applyBorder="1" applyFont="1">
      <alignment horizontal="center" vertical="center"/>
    </xf>
    <xf borderId="1" fillId="0" fontId="3" numFmtId="164" xfId="0" applyAlignment="1" applyBorder="1" applyFont="1" applyNumberFormat="1">
      <alignment horizontal="center" readingOrder="0" vertical="center"/>
    </xf>
    <xf borderId="0" fillId="0" fontId="3" numFmtId="0" xfId="0" applyFont="1"/>
    <xf borderId="2" fillId="0" fontId="3" numFmtId="0" xfId="0" applyAlignment="1" applyBorder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0" fillId="0" fontId="3" numFmtId="0" xfId="0" applyAlignment="1" applyFont="1">
      <alignment horizontal="center" vertical="center"/>
    </xf>
    <xf borderId="2" fillId="0" fontId="5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5" fillId="0" fontId="6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2" numFmtId="3" xfId="0" applyAlignment="1" applyFont="1" applyNumberFormat="1">
      <alignment readingOrder="0"/>
    </xf>
    <xf borderId="6" fillId="0" fontId="3" numFmtId="0" xfId="0" applyAlignment="1" applyBorder="1" applyFont="1">
      <alignment horizontal="center"/>
    </xf>
    <xf borderId="6" fillId="0" fontId="7" numFmtId="0" xfId="0" applyBorder="1" applyFont="1"/>
    <xf borderId="0" fillId="0" fontId="7" numFmtId="164" xfId="0" applyFont="1" applyNumberFormat="1"/>
    <xf borderId="7" fillId="2" fontId="8" numFmtId="0" xfId="0" applyAlignment="1" applyBorder="1" applyFill="1" applyFont="1">
      <alignment horizontal="center" vertical="center"/>
    </xf>
    <xf borderId="8" fillId="0" fontId="4" numFmtId="0" xfId="0" applyBorder="1" applyFont="1"/>
    <xf borderId="9" fillId="0" fontId="4" numFmtId="0" xfId="0" applyBorder="1" applyFont="1"/>
    <xf borderId="10" fillId="0" fontId="3" numFmtId="0" xfId="0" applyAlignment="1" applyBorder="1" applyFont="1">
      <alignment horizontal="center"/>
    </xf>
    <xf borderId="7" fillId="3" fontId="9" numFmtId="0" xfId="0" applyAlignment="1" applyBorder="1" applyFill="1" applyFont="1">
      <alignment horizontal="center" vertical="center"/>
    </xf>
    <xf borderId="7" fillId="4" fontId="3" numFmtId="0" xfId="0" applyAlignment="1" applyBorder="1" applyFill="1" applyFont="1">
      <alignment horizontal="center" vertical="center"/>
    </xf>
    <xf borderId="7" fillId="5" fontId="3" numFmtId="0" xfId="0" applyAlignment="1" applyBorder="1" applyFill="1" applyFont="1">
      <alignment horizontal="center" vertical="center"/>
    </xf>
    <xf borderId="11" fillId="6" fontId="3" numFmtId="0" xfId="0" applyAlignment="1" applyBorder="1" applyFill="1" applyFont="1">
      <alignment horizontal="center"/>
    </xf>
    <xf borderId="7" fillId="7" fontId="3" numFmtId="0" xfId="0" applyAlignment="1" applyBorder="1" applyFill="1" applyFont="1">
      <alignment horizontal="center" vertical="center"/>
    </xf>
    <xf borderId="7" fillId="8" fontId="3" numFmtId="0" xfId="0" applyAlignment="1" applyBorder="1" applyFill="1" applyFont="1">
      <alignment horizontal="center" vertical="center"/>
    </xf>
    <xf borderId="7" fillId="9" fontId="5" numFmtId="0" xfId="0" applyAlignment="1" applyBorder="1" applyFill="1" applyFont="1">
      <alignment horizontal="center" vertical="center"/>
    </xf>
    <xf borderId="7" fillId="10" fontId="9" numFmtId="0" xfId="0" applyAlignment="1" applyBorder="1" applyFill="1" applyFont="1">
      <alignment horizontal="center" vertical="center"/>
    </xf>
    <xf borderId="7" fillId="6" fontId="3" numFmtId="0" xfId="0" applyAlignment="1" applyBorder="1" applyFont="1">
      <alignment horizontal="center" vertical="center"/>
    </xf>
    <xf borderId="7" fillId="11" fontId="9" numFmtId="0" xfId="0" applyAlignment="1" applyBorder="1" applyFill="1" applyFont="1">
      <alignment horizontal="center" vertical="center"/>
    </xf>
    <xf borderId="7" fillId="12" fontId="9" numFmtId="0" xfId="0" applyAlignment="1" applyBorder="1" applyFill="1" applyFont="1">
      <alignment horizontal="center" vertical="center"/>
    </xf>
    <xf borderId="12" fillId="0" fontId="3" numFmtId="0" xfId="0" applyAlignment="1" applyBorder="1" applyFont="1">
      <alignment horizontal="center" vertical="center"/>
    </xf>
    <xf borderId="12" fillId="0" fontId="4" numFmtId="0" xfId="0" applyBorder="1" applyFont="1"/>
    <xf borderId="12" fillId="0" fontId="3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0" fillId="0" fontId="2" numFmtId="164" xfId="0" applyFont="1" applyNumberFormat="1"/>
    <xf borderId="13" fillId="0" fontId="4" numFmtId="0" xfId="0" applyBorder="1" applyFont="1"/>
    <xf borderId="14" fillId="0" fontId="4" numFmtId="0" xfId="0" applyBorder="1" applyFont="1"/>
    <xf borderId="15" fillId="0" fontId="4" numFmtId="0" xfId="0" applyBorder="1" applyFont="1"/>
    <xf borderId="16" fillId="0" fontId="3" numFmtId="0" xfId="0" applyAlignment="1" applyBorder="1" applyFont="1">
      <alignment horizontal="center"/>
    </xf>
    <xf borderId="5" fillId="13" fontId="10" numFmtId="0" xfId="0" applyBorder="1" applyFill="1" applyFont="1"/>
    <xf borderId="17" fillId="13" fontId="3" numFmtId="0" xfId="0" applyBorder="1" applyFont="1"/>
    <xf borderId="5" fillId="13" fontId="3" numFmtId="0" xfId="0" applyBorder="1" applyFont="1"/>
    <xf borderId="5" fillId="13" fontId="3" numFmtId="164" xfId="0" applyBorder="1" applyFont="1" applyNumberFormat="1"/>
    <xf borderId="5" fillId="13" fontId="3" numFmtId="0" xfId="0" applyAlignment="1" applyBorder="1" applyFont="1">
      <alignment horizontal="center"/>
    </xf>
    <xf borderId="18" fillId="13" fontId="3" numFmtId="0" xfId="0" applyAlignment="1" applyBorder="1" applyFont="1">
      <alignment horizontal="center"/>
    </xf>
    <xf borderId="0" fillId="0" fontId="3" numFmtId="164" xfId="0" applyAlignment="1" applyFont="1" applyNumberFormat="1">
      <alignment horizontal="center" vertical="center"/>
    </xf>
    <xf borderId="12" fillId="0" fontId="11" numFmtId="0" xfId="0" applyAlignment="1" applyBorder="1" applyFont="1">
      <alignment readingOrder="0" vertical="bottom"/>
    </xf>
    <xf borderId="0" fillId="0" fontId="3" numFmtId="165" xfId="0" applyAlignment="1" applyFont="1" applyNumberFormat="1">
      <alignment horizontal="center"/>
    </xf>
    <xf borderId="0" fillId="0" fontId="3" numFmtId="3" xfId="0" applyAlignment="1" applyFont="1" applyNumberFormat="1">
      <alignment horizontal="center"/>
    </xf>
    <xf borderId="0" fillId="0" fontId="11" numFmtId="0" xfId="0" applyAlignment="1" applyFont="1">
      <alignment vertical="bottom"/>
    </xf>
    <xf borderId="0" fillId="0" fontId="12" numFmtId="0" xfId="0" applyAlignment="1" applyFont="1">
      <alignment readingOrder="0" vertical="bottom"/>
    </xf>
    <xf borderId="0" fillId="0" fontId="1" numFmtId="0" xfId="0" applyAlignment="1" applyFont="1">
      <alignment horizontal="center"/>
    </xf>
    <xf borderId="0" fillId="0" fontId="13" numFmtId="0" xfId="0" applyFont="1"/>
    <xf borderId="0" fillId="0" fontId="11" numFmtId="0" xfId="0" applyAlignment="1" applyFont="1">
      <alignment horizontal="right" vertical="bottom"/>
    </xf>
    <xf borderId="0" fillId="0" fontId="12" numFmtId="0" xfId="0" applyAlignment="1" applyFont="1">
      <alignment horizontal="right" readingOrder="0" vertical="bottom"/>
    </xf>
    <xf borderId="11" fillId="14" fontId="1" numFmtId="0" xfId="0" applyAlignment="1" applyBorder="1" applyFill="1" applyFont="1">
      <alignment horizontal="center"/>
    </xf>
    <xf borderId="11" fillId="14" fontId="1" numFmtId="0" xfId="0" applyAlignment="1" applyBorder="1" applyFont="1">
      <alignment horizontal="center" vertical="center"/>
    </xf>
    <xf borderId="11" fillId="14" fontId="1" numFmtId="164" xfId="0" applyAlignment="1" applyBorder="1" applyFont="1" applyNumberFormat="1">
      <alignment horizontal="center" vertical="center"/>
    </xf>
    <xf borderId="11" fillId="14" fontId="5" numFmtId="0" xfId="0" applyBorder="1" applyFont="1"/>
    <xf borderId="0" fillId="14" fontId="11" numFmtId="0" xfId="0" applyAlignment="1" applyFont="1">
      <alignment vertical="bottom"/>
    </xf>
    <xf borderId="0" fillId="0" fontId="3" numFmtId="164" xfId="0" applyAlignment="1" applyFont="1" applyNumberFormat="1">
      <alignment horizontal="center" readingOrder="0" vertical="center"/>
    </xf>
    <xf borderId="11" fillId="13" fontId="3" numFmtId="0" xfId="0" applyAlignment="1" applyBorder="1" applyFont="1">
      <alignment horizontal="center"/>
    </xf>
    <xf borderId="0" fillId="0" fontId="14" numFmtId="0" xfId="0" applyAlignment="1" applyFont="1">
      <alignment horizontal="center" vertical="center"/>
    </xf>
    <xf borderId="0" fillId="0" fontId="11" numFmtId="0" xfId="0" applyAlignment="1" applyFont="1">
      <alignment readingOrder="0" vertical="bottom"/>
    </xf>
    <xf borderId="11" fillId="14" fontId="3" numFmtId="0" xfId="0" applyAlignment="1" applyBorder="1" applyFont="1">
      <alignment horizontal="center"/>
    </xf>
    <xf borderId="11" fillId="14" fontId="3" numFmtId="165" xfId="0" applyAlignment="1" applyBorder="1" applyFont="1" applyNumberFormat="1">
      <alignment horizontal="center"/>
    </xf>
    <xf borderId="0" fillId="0" fontId="11" numFmtId="0" xfId="0" applyAlignment="1" applyFont="1">
      <alignment vertical="bottom"/>
    </xf>
    <xf borderId="0" fillId="0" fontId="15" numFmtId="165" xfId="0" applyAlignment="1" applyFont="1" applyNumberFormat="1">
      <alignment horizontal="center" vertical="bottom"/>
    </xf>
    <xf borderId="0" fillId="0" fontId="11" numFmtId="165" xfId="0" applyAlignment="1" applyFont="1" applyNumberFormat="1">
      <alignment vertical="bottom"/>
    </xf>
    <xf borderId="0" fillId="0" fontId="11" numFmtId="3" xfId="0" applyAlignment="1" applyFont="1" applyNumberFormat="1">
      <alignment vertical="bottom"/>
    </xf>
    <xf borderId="14" fillId="0" fontId="11" numFmtId="165" xfId="0" applyAlignment="1" applyBorder="1" applyFont="1" applyNumberFormat="1">
      <alignment vertical="bottom"/>
    </xf>
    <xf borderId="14" fillId="0" fontId="11" numFmtId="0" xfId="0" applyAlignment="1" applyBorder="1" applyFont="1">
      <alignment vertical="bottom"/>
    </xf>
    <xf borderId="19" fillId="0" fontId="11" numFmtId="0" xfId="0" applyAlignment="1" applyBorder="1" applyFont="1">
      <alignment vertical="bottom"/>
    </xf>
    <xf borderId="15" fillId="0" fontId="16" numFmtId="165" xfId="0" applyAlignment="1" applyBorder="1" applyFont="1" applyNumberFormat="1">
      <alignment horizontal="center" vertical="bottom"/>
    </xf>
    <xf borderId="13" fillId="0" fontId="11" numFmtId="0" xfId="0" applyAlignment="1" applyBorder="1" applyFont="1">
      <alignment vertical="bottom"/>
    </xf>
    <xf borderId="14" fillId="0" fontId="16" numFmtId="0" xfId="0" applyAlignment="1" applyBorder="1" applyFont="1">
      <alignment horizontal="center" shrinkToFit="0" vertical="bottom" wrapText="0"/>
    </xf>
    <xf borderId="15" fillId="0" fontId="12" numFmtId="0" xfId="0" applyAlignment="1" applyBorder="1" applyFont="1">
      <alignment horizontal="center" vertical="bottom"/>
    </xf>
    <xf borderId="0" fillId="4" fontId="16" numFmtId="165" xfId="0" applyAlignment="1" applyFont="1" applyNumberFormat="1">
      <alignment horizontal="center" vertical="bottom"/>
    </xf>
    <xf borderId="0" fillId="4" fontId="11" numFmtId="165" xfId="0" applyAlignment="1" applyFont="1" applyNumberFormat="1">
      <alignment vertical="bottom"/>
    </xf>
    <xf borderId="14" fillId="0" fontId="11" numFmtId="9" xfId="0" applyAlignment="1" applyBorder="1" applyFont="1" applyNumberFormat="1">
      <alignment vertical="bottom"/>
    </xf>
    <xf borderId="0" fillId="0" fontId="11" numFmtId="9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0</xdr:row>
      <xdr:rowOff>76200</xdr:rowOff>
    </xdr:from>
    <xdr:ext cx="10696575" cy="1019175"/>
    <xdr:sp>
      <xdr:nvSpPr>
        <xdr:cNvPr id="3" name="Shape 3"/>
        <xdr:cNvSpPr txBox="1"/>
      </xdr:nvSpPr>
      <xdr:spPr>
        <a:xfrm>
          <a:off x="0" y="3279938"/>
          <a:ext cx="10692000" cy="1000125"/>
        </a:xfrm>
        <a:prstGeom prst="rect">
          <a:avLst/>
        </a:prstGeom>
        <a:solidFill>
          <a:srgbClr val="E0FFE0"/>
        </a:solidFill>
        <a:ln cap="flat" cmpd="sng" w="9525">
          <a:solidFill>
            <a:srgbClr val="FF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27425" lIns="27425" spcFirstLastPara="1" rIns="0" wrap="square" tIns="27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b="0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LEGEND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b="0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INF : Infinity grip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b="0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DT : Dual Texture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b="0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DTC : Dual Texture Colour</a:t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0.0" topLeftCell="A11" activePane="bottomLeft" state="frozen"/>
      <selection activeCell="B12" sqref="B12" pane="bottomLeft"/>
    </sheetView>
  </sheetViews>
  <sheetFormatPr customHeight="1" defaultColWidth="14.43" defaultRowHeight="15.0"/>
  <cols>
    <col customWidth="1" min="1" max="1" width="8.29"/>
    <col customWidth="1" min="2" max="2" width="30.29"/>
    <col customWidth="1" min="3" max="3" width="11.14"/>
    <col customWidth="1" min="4" max="4" width="12.43"/>
    <col customWidth="1" min="5" max="5" width="12.14"/>
    <col customWidth="1" min="6" max="6" width="12.43"/>
    <col customWidth="1" min="7" max="7" width="2.57"/>
    <col customWidth="1" min="8" max="10" width="5.71"/>
    <col customWidth="1" min="11" max="11" width="2.57"/>
    <col customWidth="1" min="12" max="14" width="5.71"/>
    <col customWidth="1" min="15" max="15" width="2.57"/>
    <col customWidth="1" min="16" max="18" width="5.71"/>
    <col customWidth="1" min="19" max="19" width="2.57"/>
    <col customWidth="1" min="20" max="22" width="5.71"/>
    <col customWidth="1" min="23" max="23" width="2.57"/>
    <col customWidth="1" min="24" max="26" width="5.71"/>
    <col customWidth="1" min="27" max="27" width="2.57"/>
    <col customWidth="1" min="28" max="30" width="5.71"/>
    <col customWidth="1" min="31" max="31" width="2.57"/>
    <col customWidth="1" min="32" max="32" width="5.57"/>
    <col customWidth="1" min="33" max="34" width="5.71"/>
    <col customWidth="1" min="35" max="35" width="2.57"/>
    <col customWidth="1" min="36" max="38" width="5.71"/>
    <col customWidth="1" min="39" max="39" width="2.57"/>
    <col customWidth="1" min="40" max="42" width="5.71"/>
    <col customWidth="1" min="43" max="43" width="2.57"/>
    <col customWidth="1" min="44" max="46" width="5.71"/>
    <col customWidth="1" min="47" max="47" width="2.57"/>
    <col customWidth="1" min="48" max="50" width="5.71"/>
    <col customWidth="1" min="51" max="51" width="2.57"/>
    <col customWidth="1" min="52" max="54" width="10.71"/>
    <col customWidth="1" min="55" max="55" width="2.57"/>
    <col customWidth="1" min="56" max="56" width="10.86"/>
    <col customWidth="1" min="57" max="57" width="2.57"/>
    <col customWidth="1" min="58" max="58" width="11.29"/>
    <col customWidth="1" min="59" max="59" width="2.57"/>
    <col customWidth="1" min="60" max="60" width="13.43"/>
    <col customWidth="1" min="61" max="61" width="2.57"/>
  </cols>
  <sheetData>
    <row r="1" ht="15.75" customHeight="1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BJ1" s="3"/>
    </row>
    <row r="2" ht="15.75" customHeight="1">
      <c r="A2" s="1"/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BJ2" s="3"/>
    </row>
    <row r="3" ht="15.75" customHeight="1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BJ3" s="3"/>
    </row>
    <row r="4" ht="15.75" customHeight="1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BI4" s="4" t="s">
        <v>0</v>
      </c>
      <c r="BJ4" s="3"/>
    </row>
    <row r="5" ht="15.75" customHeight="1">
      <c r="A5" s="1"/>
      <c r="B5" s="1"/>
      <c r="C5" s="1"/>
      <c r="D5" s="1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3"/>
    </row>
    <row r="6" ht="15.75" customHeight="1">
      <c r="A6" s="2"/>
      <c r="B6" s="2"/>
      <c r="C6" s="2"/>
      <c r="D6" s="1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</row>
    <row r="7" ht="15.75" customHeight="1">
      <c r="A7" s="5" t="s">
        <v>1</v>
      </c>
      <c r="B7" s="5" t="s">
        <v>2</v>
      </c>
      <c r="C7" s="5" t="s">
        <v>3</v>
      </c>
      <c r="D7" s="6" t="s">
        <v>4</v>
      </c>
      <c r="E7" s="6" t="s">
        <v>5</v>
      </c>
      <c r="F7" s="6" t="s">
        <v>6</v>
      </c>
      <c r="G7" s="7"/>
      <c r="H7" s="8" t="s">
        <v>7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10"/>
      <c r="AY7" s="11"/>
      <c r="AZ7" s="12" t="s">
        <v>8</v>
      </c>
      <c r="BA7" s="9"/>
      <c r="BB7" s="10"/>
      <c r="BC7" s="13"/>
      <c r="BD7" s="14" t="s">
        <v>9</v>
      </c>
      <c r="BE7" s="13"/>
      <c r="BF7" s="15" t="s">
        <v>10</v>
      </c>
      <c r="BG7" s="13"/>
      <c r="BH7" s="15" t="s">
        <v>11</v>
      </c>
      <c r="BI7" s="16"/>
      <c r="BJ7" s="17" t="s">
        <v>12</v>
      </c>
    </row>
    <row r="8" ht="15.75" customHeight="1">
      <c r="A8" s="18"/>
      <c r="B8" s="19"/>
      <c r="C8" s="19"/>
      <c r="D8" s="20"/>
      <c r="E8" s="20"/>
      <c r="F8" s="20"/>
      <c r="G8" s="7"/>
      <c r="H8" s="21" t="s">
        <v>13</v>
      </c>
      <c r="I8" s="22"/>
      <c r="J8" s="23"/>
      <c r="K8" s="24"/>
      <c r="L8" s="25" t="s">
        <v>14</v>
      </c>
      <c r="M8" s="22"/>
      <c r="N8" s="23"/>
      <c r="O8" s="24"/>
      <c r="P8" s="26" t="s">
        <v>15</v>
      </c>
      <c r="Q8" s="22"/>
      <c r="R8" s="23"/>
      <c r="S8" s="24"/>
      <c r="T8" s="27" t="s">
        <v>16</v>
      </c>
      <c r="U8" s="22"/>
      <c r="V8" s="23"/>
      <c r="W8" s="28"/>
      <c r="X8" s="29" t="s">
        <v>17</v>
      </c>
      <c r="Y8" s="22"/>
      <c r="Z8" s="23"/>
      <c r="AA8" s="24"/>
      <c r="AB8" s="30" t="s">
        <v>18</v>
      </c>
      <c r="AC8" s="22"/>
      <c r="AD8" s="23"/>
      <c r="AE8" s="24"/>
      <c r="AF8" s="31" t="s">
        <v>19</v>
      </c>
      <c r="AG8" s="22"/>
      <c r="AH8" s="23"/>
      <c r="AI8" s="28"/>
      <c r="AJ8" s="32" t="s">
        <v>20</v>
      </c>
      <c r="AK8" s="22"/>
      <c r="AL8" s="23"/>
      <c r="AM8" s="24"/>
      <c r="AN8" s="33" t="s">
        <v>21</v>
      </c>
      <c r="AO8" s="22"/>
      <c r="AP8" s="23"/>
      <c r="AQ8" s="24"/>
      <c r="AR8" s="34" t="s">
        <v>22</v>
      </c>
      <c r="AS8" s="22"/>
      <c r="AT8" s="23"/>
      <c r="AU8" s="24"/>
      <c r="AV8" s="35" t="s">
        <v>23</v>
      </c>
      <c r="AW8" s="22"/>
      <c r="AX8" s="23"/>
      <c r="AY8" s="7"/>
      <c r="AZ8" s="36" t="s">
        <v>24</v>
      </c>
      <c r="BA8" s="37"/>
      <c r="BB8" s="37"/>
      <c r="BC8" s="7"/>
      <c r="BD8" s="38"/>
      <c r="BE8" s="7"/>
      <c r="BF8" s="38"/>
      <c r="BG8" s="7"/>
      <c r="BH8" s="39"/>
      <c r="BI8" s="39"/>
      <c r="BJ8" s="3"/>
    </row>
    <row r="9" ht="15.75" customHeight="1">
      <c r="D9" s="40"/>
      <c r="E9" s="40"/>
      <c r="F9" s="40"/>
      <c r="G9" s="7"/>
      <c r="H9" s="41"/>
      <c r="I9" s="42"/>
      <c r="J9" s="43"/>
      <c r="K9" s="44"/>
      <c r="L9" s="41"/>
      <c r="M9" s="42"/>
      <c r="N9" s="43"/>
      <c r="O9" s="44"/>
      <c r="P9" s="41"/>
      <c r="Q9" s="42"/>
      <c r="R9" s="43"/>
      <c r="S9" s="44"/>
      <c r="T9" s="41"/>
      <c r="U9" s="42"/>
      <c r="V9" s="43"/>
      <c r="W9" s="28"/>
      <c r="X9" s="41"/>
      <c r="Y9" s="42"/>
      <c r="Z9" s="43"/>
      <c r="AA9" s="44"/>
      <c r="AB9" s="41"/>
      <c r="AC9" s="42"/>
      <c r="AD9" s="43"/>
      <c r="AE9" s="44"/>
      <c r="AF9" s="41"/>
      <c r="AG9" s="42"/>
      <c r="AH9" s="43"/>
      <c r="AI9" s="28"/>
      <c r="AJ9" s="41"/>
      <c r="AK9" s="42"/>
      <c r="AL9" s="43"/>
      <c r="AM9" s="44"/>
      <c r="AN9" s="41"/>
      <c r="AO9" s="42"/>
      <c r="AP9" s="43"/>
      <c r="AQ9" s="44"/>
      <c r="AR9" s="41"/>
      <c r="AS9" s="42"/>
      <c r="AT9" s="43"/>
      <c r="AU9" s="44"/>
      <c r="AV9" s="41"/>
      <c r="AW9" s="42"/>
      <c r="AX9" s="43"/>
      <c r="AY9" s="7"/>
      <c r="AZ9" s="11" t="s">
        <v>24</v>
      </c>
      <c r="BA9" s="11" t="s">
        <v>24</v>
      </c>
      <c r="BB9" s="16" t="s">
        <v>24</v>
      </c>
      <c r="BC9" s="7"/>
      <c r="BE9" s="7"/>
      <c r="BG9" s="7"/>
      <c r="BJ9" s="3"/>
    </row>
    <row r="10" ht="15.75" customHeight="1">
      <c r="A10" s="45" t="s">
        <v>25</v>
      </c>
      <c r="B10" s="46"/>
      <c r="C10" s="47"/>
      <c r="D10" s="48"/>
      <c r="E10" s="48"/>
      <c r="F10" s="48"/>
      <c r="G10" s="47"/>
      <c r="H10" s="49" t="s">
        <v>26</v>
      </c>
      <c r="I10" s="49" t="s">
        <v>27</v>
      </c>
      <c r="J10" s="49" t="s">
        <v>28</v>
      </c>
      <c r="K10" s="47"/>
      <c r="L10" s="49" t="s">
        <v>26</v>
      </c>
      <c r="M10" s="49" t="s">
        <v>27</v>
      </c>
      <c r="N10" s="49" t="s">
        <v>28</v>
      </c>
      <c r="O10" s="47"/>
      <c r="P10" s="49" t="s">
        <v>26</v>
      </c>
      <c r="Q10" s="49" t="s">
        <v>27</v>
      </c>
      <c r="R10" s="49" t="s">
        <v>28</v>
      </c>
      <c r="S10" s="47"/>
      <c r="T10" s="49" t="s">
        <v>26</v>
      </c>
      <c r="U10" s="49" t="s">
        <v>27</v>
      </c>
      <c r="V10" s="49" t="s">
        <v>28</v>
      </c>
      <c r="W10" s="49"/>
      <c r="X10" s="50" t="s">
        <v>26</v>
      </c>
      <c r="Y10" s="50" t="s">
        <v>27</v>
      </c>
      <c r="Z10" s="50" t="s">
        <v>28</v>
      </c>
      <c r="AA10" s="47"/>
      <c r="AB10" s="49" t="s">
        <v>26</v>
      </c>
      <c r="AC10" s="49" t="s">
        <v>27</v>
      </c>
      <c r="AD10" s="49" t="s">
        <v>28</v>
      </c>
      <c r="AE10" s="47"/>
      <c r="AF10" s="49" t="s">
        <v>26</v>
      </c>
      <c r="AG10" s="49" t="s">
        <v>27</v>
      </c>
      <c r="AH10" s="49" t="s">
        <v>28</v>
      </c>
      <c r="AI10" s="49"/>
      <c r="AJ10" s="49" t="s">
        <v>26</v>
      </c>
      <c r="AK10" s="49" t="s">
        <v>27</v>
      </c>
      <c r="AL10" s="49" t="s">
        <v>28</v>
      </c>
      <c r="AM10" s="47"/>
      <c r="AN10" s="49" t="s">
        <v>26</v>
      </c>
      <c r="AO10" s="49" t="s">
        <v>27</v>
      </c>
      <c r="AP10" s="49" t="s">
        <v>28</v>
      </c>
      <c r="AQ10" s="47"/>
      <c r="AR10" s="49" t="s">
        <v>26</v>
      </c>
      <c r="AS10" s="49" t="s">
        <v>27</v>
      </c>
      <c r="AT10" s="49" t="s">
        <v>28</v>
      </c>
      <c r="AU10" s="47"/>
      <c r="AV10" s="49" t="s">
        <v>26</v>
      </c>
      <c r="AW10" s="49" t="s">
        <v>27</v>
      </c>
      <c r="AX10" s="49" t="s">
        <v>28</v>
      </c>
      <c r="AY10" s="7"/>
      <c r="AZ10" s="49" t="s">
        <v>26</v>
      </c>
      <c r="BA10" s="49" t="s">
        <v>27</v>
      </c>
      <c r="BB10" s="49" t="s">
        <v>28</v>
      </c>
      <c r="BC10" s="7"/>
      <c r="BE10" s="7"/>
      <c r="BG10" s="7"/>
      <c r="BJ10" s="3"/>
    </row>
    <row r="11" ht="15.75" customHeight="1">
      <c r="A11" s="39" t="s">
        <v>29</v>
      </c>
      <c r="B11" s="39" t="s">
        <v>30</v>
      </c>
      <c r="C11" s="11" t="s">
        <v>31</v>
      </c>
      <c r="D11" s="51">
        <v>183.75</v>
      </c>
      <c r="E11" s="51">
        <v>249.375</v>
      </c>
      <c r="F11" s="51">
        <v>275.625</v>
      </c>
      <c r="G11" s="7"/>
      <c r="AR11" s="52"/>
      <c r="AS11" s="52"/>
      <c r="AY11" s="7"/>
      <c r="AZ11" s="7"/>
      <c r="BA11" s="7"/>
      <c r="BB11" s="39"/>
      <c r="BC11" s="7"/>
      <c r="BD11" s="39"/>
      <c r="BE11" s="7"/>
      <c r="BF11" s="39">
        <f>SUM(H11:AX11)*4</f>
        <v>0</v>
      </c>
      <c r="BG11" s="7"/>
      <c r="BH11" s="53">
        <f>((140*SUM(H11,L11,P11,T11,X11,AB11,AF11,AJ11,AN11,AR11,AV11,AZ11))+(190*SUM(I11,M11,Q11,U11,Y11,AC11,AG11,AK11,AO11,AS11,AW11,BA11))+(210*SUM(J11,N11,R11,V11,Z11,AD11,AH11,AL11,AP11,AT11,AX11,BB11)))*(1+25%)</f>
        <v>0</v>
      </c>
      <c r="BI11" s="53"/>
      <c r="BJ11" s="54">
        <f t="shared" ref="BJ11:BJ72" si="1">sum(H11:AX11)</f>
        <v>0</v>
      </c>
    </row>
    <row r="12" ht="15.75" customHeight="1">
      <c r="A12" s="39" t="s">
        <v>32</v>
      </c>
      <c r="B12" s="39" t="s">
        <v>30</v>
      </c>
      <c r="C12" s="11" t="s">
        <v>33</v>
      </c>
      <c r="D12" s="51">
        <v>210.0</v>
      </c>
      <c r="E12" s="51">
        <v>275.625</v>
      </c>
      <c r="F12" s="51">
        <v>301.875</v>
      </c>
      <c r="G12" s="7"/>
      <c r="AR12" s="55"/>
      <c r="AS12" s="55"/>
      <c r="AY12" s="7"/>
      <c r="AZ12" s="7"/>
      <c r="BA12" s="7"/>
      <c r="BB12" s="39"/>
      <c r="BC12" s="7"/>
      <c r="BD12" s="39"/>
      <c r="BE12" s="7"/>
      <c r="BF12" s="39">
        <f>SUM(H12:AX12)*3</f>
        <v>0</v>
      </c>
      <c r="BG12" s="7"/>
      <c r="BH12" s="53">
        <f>((160*SUM(H12,L12,P12,T12,X12,AB12,AF12,AJ12,AN12,AR12,AV12,AZ12))+(210*SUM(I12,M12,Q12,U12,Y12,AC12,AG12,AK12,AO12,AS12,AW12,BA12))+(230*SUM(J12,N12,R12,V12,Z12,AD12,AH12,AL12,AP12,AT12,AX12,BB12)))*(1+25%)</f>
        <v>0</v>
      </c>
      <c r="BI12" s="53"/>
      <c r="BJ12" s="54">
        <f t="shared" si="1"/>
        <v>0</v>
      </c>
    </row>
    <row r="13" ht="15.75" customHeight="1">
      <c r="A13" s="39" t="s">
        <v>34</v>
      </c>
      <c r="B13" s="39" t="s">
        <v>30</v>
      </c>
      <c r="C13" s="11" t="s">
        <v>35</v>
      </c>
      <c r="D13" s="51">
        <v>249.375</v>
      </c>
      <c r="E13" s="51">
        <v>315.0</v>
      </c>
      <c r="F13" s="51">
        <v>341.25</v>
      </c>
      <c r="G13" s="7"/>
      <c r="AR13" s="55"/>
      <c r="AS13" s="55"/>
      <c r="AY13" s="7"/>
      <c r="AZ13" s="7"/>
      <c r="BA13" s="7"/>
      <c r="BB13" s="39"/>
      <c r="BC13" s="7"/>
      <c r="BD13" s="39"/>
      <c r="BE13" s="7"/>
      <c r="BF13" s="39">
        <f>SUM(H13:AX13)*2</f>
        <v>0</v>
      </c>
      <c r="BG13" s="7"/>
      <c r="BH13" s="53">
        <f>((190*SUM(H13,L13,P13,T13,X13,AB13,AF13,AJ13,AN13,AR13,AV13,AZ13))+(240*SUM(I13,M13,Q13,U13,Y13,AC13,AG13,AK13,AO13,AS13,AW13,BA13))+(260*SUM(J13,N13,R13,V13,Z13,AD13,AH13,AL13,AP13,AT13,AX13,BB13)))*(1+25%)</f>
        <v>0</v>
      </c>
      <c r="BI13" s="53"/>
      <c r="BJ13" s="54">
        <f t="shared" si="1"/>
        <v>0</v>
      </c>
    </row>
    <row r="14" ht="15.75" customHeight="1">
      <c r="A14" s="39" t="s">
        <v>36</v>
      </c>
      <c r="B14" s="39" t="s">
        <v>30</v>
      </c>
      <c r="C14" s="11" t="s">
        <v>37</v>
      </c>
      <c r="D14" s="51">
        <v>315.0</v>
      </c>
      <c r="E14" s="51">
        <v>393.75</v>
      </c>
      <c r="F14" s="51">
        <v>433.125</v>
      </c>
      <c r="G14" s="7"/>
      <c r="AR14" s="56"/>
      <c r="AS14" s="55"/>
      <c r="AY14" s="7"/>
      <c r="AZ14" s="7"/>
      <c r="BA14" s="7"/>
      <c r="BB14" s="39"/>
      <c r="BC14" s="7"/>
      <c r="BD14" s="39"/>
      <c r="BE14" s="7"/>
      <c r="BF14" s="39">
        <f>SUM(H14:AX14)*1</f>
        <v>0</v>
      </c>
      <c r="BG14" s="7"/>
      <c r="BH14" s="53">
        <f>((240*SUM(H14,L14,P14,T14,X14,AB14,AF14,AJ14,AN14,AR14,AV14,AZ14))+(300*SUM(I14,M14,Q14,U14,Y14,AC14,AG14,AK14,AO14,AS14,AW14,BA14))+(330*SUM(J14,N14,R14,V14,Z14,AD14,AH14,AL14,AP14,AT14,AX14,BB14)))*(1+25%)</f>
        <v>0</v>
      </c>
      <c r="BI14" s="53"/>
      <c r="BJ14" s="54">
        <f t="shared" si="1"/>
        <v>0</v>
      </c>
    </row>
    <row r="15" ht="15.75" customHeight="1">
      <c r="A15" s="57" t="s">
        <v>38</v>
      </c>
      <c r="B15" s="11" t="s">
        <v>39</v>
      </c>
      <c r="C15" s="11" t="s">
        <v>40</v>
      </c>
      <c r="D15" s="51">
        <v>887.25</v>
      </c>
      <c r="E15" s="51">
        <v>1092.0</v>
      </c>
      <c r="F15" s="51">
        <v>1201.2</v>
      </c>
      <c r="G15" s="7"/>
      <c r="AK15" s="58"/>
      <c r="AR15" s="59"/>
      <c r="AS15" s="60"/>
      <c r="AY15" s="7"/>
      <c r="AZ15" s="7"/>
      <c r="BA15" s="7"/>
      <c r="BB15" s="39"/>
      <c r="BC15" s="7"/>
      <c r="BD15" s="39"/>
      <c r="BE15" s="7"/>
      <c r="BF15" s="39">
        <f>SUM(H15:AX15)*10</f>
        <v>0</v>
      </c>
      <c r="BG15" s="7"/>
      <c r="BH15" s="53">
        <f>((650*SUM(H15,L15,P15,T15,X15,AB15,AF15,AJ15,AN15,AR15, AV15,AZ15))+(800*SUM(I15,M15,Q15,U15,Y15,AC15,AG15,AK15,AO15,AS15,AW15,BA15))+(880*SUM(J15,N15,R15,V15,Z15,AD15,AH15,AL15,AP15,AT15,AX15,BB15)))*(1+30%)</f>
        <v>0</v>
      </c>
      <c r="BI15" s="53"/>
      <c r="BJ15" s="54">
        <f t="shared" si="1"/>
        <v>0</v>
      </c>
    </row>
    <row r="16" ht="24.75" customHeight="1">
      <c r="A16" s="61"/>
      <c r="B16" s="61"/>
      <c r="C16" s="62"/>
      <c r="D16" s="63"/>
      <c r="E16" s="63"/>
      <c r="F16" s="63"/>
      <c r="G16" s="62"/>
      <c r="H16" s="62"/>
      <c r="I16" s="62"/>
      <c r="J16" s="62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5"/>
      <c r="AS16" s="65"/>
      <c r="AT16" s="64"/>
      <c r="AU16" s="64"/>
      <c r="AV16" s="64"/>
      <c r="AW16" s="64"/>
      <c r="AX16" s="64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54">
        <f t="shared" si="1"/>
        <v>0</v>
      </c>
    </row>
    <row r="17" ht="15.75" customHeight="1">
      <c r="A17" s="57" t="s">
        <v>41</v>
      </c>
      <c r="B17" s="39" t="s">
        <v>42</v>
      </c>
      <c r="C17" s="11" t="s">
        <v>31</v>
      </c>
      <c r="D17" s="66">
        <v>175.0</v>
      </c>
      <c r="E17" s="66">
        <v>225.0</v>
      </c>
      <c r="F17" s="66">
        <v>250.0</v>
      </c>
      <c r="G17" s="7"/>
      <c r="AR17" s="55"/>
      <c r="AS17" s="55"/>
      <c r="AY17" s="7"/>
      <c r="AZ17" s="7"/>
      <c r="BA17" s="7"/>
      <c r="BB17" s="39"/>
      <c r="BC17" s="7"/>
      <c r="BD17" s="67"/>
      <c r="BE17" s="7"/>
      <c r="BF17" s="39">
        <f>SUM(H17:AX17)*3</f>
        <v>0</v>
      </c>
      <c r="BG17" s="7"/>
      <c r="BH17" s="53">
        <f>((140*SUM(H17,L17,P17,T17,X17,AB17,AF17,AJ17,AN17,AR17,AV17,AZ17))+(180*SUM(I17,M17,Q17,U17,Y17,AC17,AG17,AK17,AO17,AS17,AW17,BA17))+(200*SUM(J17,N17,R17,V17,Z17,AD17,AH17,AL17,AP17,AT17,AX17,BB17)))*(1+25%)</f>
        <v>0</v>
      </c>
      <c r="BI17" s="53"/>
      <c r="BJ17" s="54">
        <f t="shared" si="1"/>
        <v>0</v>
      </c>
    </row>
    <row r="18" ht="15.75" customHeight="1">
      <c r="A18" s="57" t="s">
        <v>43</v>
      </c>
      <c r="B18" s="39" t="s">
        <v>42</v>
      </c>
      <c r="C18" s="11" t="s">
        <v>33</v>
      </c>
      <c r="D18" s="66">
        <v>150.0</v>
      </c>
      <c r="E18" s="66">
        <v>200.0</v>
      </c>
      <c r="F18" s="66">
        <v>225.0</v>
      </c>
      <c r="G18" s="7"/>
      <c r="AR18" s="55"/>
      <c r="AS18" s="56"/>
      <c r="AY18" s="7"/>
      <c r="AZ18" s="7"/>
      <c r="BA18" s="7"/>
      <c r="BB18" s="39"/>
      <c r="BC18" s="7"/>
      <c r="BD18" s="67"/>
      <c r="BE18" s="7"/>
      <c r="BF18" s="39">
        <f>SUM(H18:AX18)*2</f>
        <v>0</v>
      </c>
      <c r="BG18" s="7"/>
      <c r="BH18" s="53">
        <f>((120*SUM(H18,L18,P18,T18,X18,AB18,AF18,AJ18,AN18,AR18,AV18,AZ18))+(160*SUM(I18,M18,Q18,U18,Y18,AC18,AG18,AK18,AO18,AS18,AW18,BA18))+(180*SUM(J18,N18,R18,V18,Z18,AD18,AH18,AL18,AP18,AT18,AX18,BB18)))*(1+25%)</f>
        <v>0</v>
      </c>
      <c r="BI18" s="53"/>
      <c r="BJ18" s="54">
        <f t="shared" si="1"/>
        <v>0</v>
      </c>
    </row>
    <row r="19" ht="15.75" customHeight="1">
      <c r="A19" s="57" t="s">
        <v>44</v>
      </c>
      <c r="B19" s="39" t="s">
        <v>42</v>
      </c>
      <c r="C19" s="11" t="s">
        <v>35</v>
      </c>
      <c r="D19" s="66">
        <v>125.0</v>
      </c>
      <c r="E19" s="66">
        <v>162.5</v>
      </c>
      <c r="F19" s="66">
        <v>175.0</v>
      </c>
      <c r="G19" s="7"/>
      <c r="AR19" s="55"/>
      <c r="AS19" s="55"/>
      <c r="AY19" s="7"/>
      <c r="AZ19" s="7"/>
      <c r="BA19" s="7"/>
      <c r="BB19" s="39"/>
      <c r="BC19" s="7"/>
      <c r="BD19" s="67"/>
      <c r="BE19" s="7"/>
      <c r="BF19" s="39">
        <f t="shared" ref="BF19:BF20" si="2">SUM(H19:AX19)*1</f>
        <v>0</v>
      </c>
      <c r="BG19" s="7"/>
      <c r="BH19" s="53">
        <f>((100*SUM(H19,L19,P19,T19,X19,AB19,AF19,AJ19,AN19,AR19,AV19,AZ19))+(130*SUM(I19,M19,Q19,U19,Y19,AC19,AG19,AK19,AO19,AS19,AW19,BA19))+(140*SUM(J19,N19,R19,V19,Z19,AD19,AH19,AL19,AP19,AT19,AX19,BB19)))*(1+25%)</f>
        <v>0</v>
      </c>
      <c r="BI19" s="53"/>
      <c r="BJ19" s="54">
        <f t="shared" si="1"/>
        <v>0</v>
      </c>
    </row>
    <row r="20" ht="15.75" customHeight="1">
      <c r="A20" s="57" t="s">
        <v>45</v>
      </c>
      <c r="B20" s="39" t="s">
        <v>42</v>
      </c>
      <c r="C20" s="11" t="s">
        <v>37</v>
      </c>
      <c r="D20" s="66">
        <v>162.5</v>
      </c>
      <c r="E20" s="66">
        <v>200.0</v>
      </c>
      <c r="F20" s="66">
        <v>218.75</v>
      </c>
      <c r="G20" s="7"/>
      <c r="AR20" s="55"/>
      <c r="AS20" s="55"/>
      <c r="AY20" s="7"/>
      <c r="AZ20" s="7"/>
      <c r="BA20" s="7"/>
      <c r="BB20" s="39"/>
      <c r="BC20" s="7"/>
      <c r="BD20" s="67"/>
      <c r="BE20" s="7"/>
      <c r="BF20" s="39">
        <f t="shared" si="2"/>
        <v>0</v>
      </c>
      <c r="BG20" s="7"/>
      <c r="BH20" s="53">
        <f>((130*SUM(H20,L20,P20,T20,X20,AB20,AF20,AJ20,AN20,AR20,AV20,AZ20))+(160*SUM(I20,M20,Q20,U20,Y20,AC20,AG20,AK20,AO20,AS20,AW20,BA20))+(175*SUM(J20,N20,R20,V20,Z20,AD20,AH20,AL20,AP20,AT20,AX20,BB20)))*(1+25%)</f>
        <v>0</v>
      </c>
      <c r="BI20" s="53"/>
      <c r="BJ20" s="54">
        <f t="shared" si="1"/>
        <v>0</v>
      </c>
    </row>
    <row r="21" ht="15.75" customHeight="1">
      <c r="A21" s="57" t="s">
        <v>46</v>
      </c>
      <c r="B21" s="16" t="s">
        <v>47</v>
      </c>
      <c r="C21" s="11" t="s">
        <v>40</v>
      </c>
      <c r="D21" s="66">
        <v>585.0</v>
      </c>
      <c r="E21" s="66">
        <v>715.0</v>
      </c>
      <c r="F21" s="66">
        <v>780.0</v>
      </c>
      <c r="G21" s="7"/>
      <c r="AR21" s="55"/>
      <c r="AS21" s="59"/>
      <c r="AY21" s="7"/>
      <c r="AZ21" s="7"/>
      <c r="BA21" s="7"/>
      <c r="BB21" s="39"/>
      <c r="BC21" s="7"/>
      <c r="BD21" s="67"/>
      <c r="BE21" s="7"/>
      <c r="BF21" s="39">
        <f>SUM(H21:AX21)*7</f>
        <v>0</v>
      </c>
      <c r="BG21" s="7"/>
      <c r="BH21" s="53">
        <f>((450*SUM(H21,L21,P21,T21,X21,AB21,AF21,AJ21,AN21,AR21,AV21,AZ21))+(550*SUM(I21,M21,Q21,U21,Y21,AC21,AG21,AK21,AO21,AS21,AW21,BA21))+(600*SUM(J21,N21,R21,V21,Z21,AD21,AH21,AL21,AP21,AT21,AX21,BB21)))*(1+30%)</f>
        <v>0</v>
      </c>
      <c r="BI21" s="53"/>
      <c r="BJ21" s="54">
        <f t="shared" si="1"/>
        <v>0</v>
      </c>
    </row>
    <row r="22" ht="24.75" customHeight="1">
      <c r="A22" s="61"/>
      <c r="B22" s="61"/>
      <c r="C22" s="62"/>
      <c r="D22" s="63"/>
      <c r="E22" s="63"/>
      <c r="F22" s="63"/>
      <c r="G22" s="62"/>
      <c r="H22" s="62"/>
      <c r="I22" s="62"/>
      <c r="J22" s="62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5"/>
      <c r="AS22" s="65"/>
      <c r="AT22" s="64"/>
      <c r="AU22" s="64"/>
      <c r="AV22" s="64"/>
      <c r="AW22" s="64"/>
      <c r="AX22" s="64"/>
      <c r="AY22" s="64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54">
        <f t="shared" si="1"/>
        <v>0</v>
      </c>
    </row>
    <row r="23" ht="15.75" customHeight="1">
      <c r="A23" s="57" t="s">
        <v>48</v>
      </c>
      <c r="B23" s="39" t="s">
        <v>49</v>
      </c>
      <c r="C23" s="11" t="s">
        <v>31</v>
      </c>
      <c r="D23" s="66">
        <v>187.5</v>
      </c>
      <c r="E23" s="66">
        <v>237.5</v>
      </c>
      <c r="F23" s="66">
        <v>262.5</v>
      </c>
      <c r="G23" s="7"/>
      <c r="AR23" s="55"/>
      <c r="AS23" s="56"/>
      <c r="AY23" s="7"/>
      <c r="AZ23" s="7"/>
      <c r="BA23" s="7"/>
      <c r="BB23" s="39"/>
      <c r="BC23" s="7"/>
      <c r="BD23" s="7"/>
      <c r="BE23" s="7"/>
      <c r="BF23" s="39">
        <f>SUM(H23:AX23)*3</f>
        <v>0</v>
      </c>
      <c r="BG23" s="7"/>
      <c r="BH23" s="53">
        <f>((150*SUM(H23,L23,P23,T23,X23,AB23,AF23,AJ23,AN23,AR23,AV23,AZ23))+(190*SUM(I23,M23,Q23,U23,Y23,AC23,AG23,AK23,AO23,AS23,AW23,BA23))+(210*SUM(J23,N23,R23,V23,Z23,AD23,AH23,AL23,AP23,AT23,AX23,BB23)))*(1+25%)</f>
        <v>0</v>
      </c>
      <c r="BI23" s="53"/>
      <c r="BJ23" s="54">
        <f t="shared" si="1"/>
        <v>0</v>
      </c>
    </row>
    <row r="24" ht="15.75" customHeight="1">
      <c r="A24" s="57" t="s">
        <v>50</v>
      </c>
      <c r="B24" s="39" t="s">
        <v>49</v>
      </c>
      <c r="C24" s="11" t="s">
        <v>33</v>
      </c>
      <c r="D24" s="66">
        <v>225.0</v>
      </c>
      <c r="E24" s="66">
        <v>275.0</v>
      </c>
      <c r="F24" s="66">
        <v>300.0</v>
      </c>
      <c r="G24" s="7"/>
      <c r="AR24" s="55"/>
      <c r="AS24" s="55"/>
      <c r="AY24" s="7"/>
      <c r="AZ24" s="7"/>
      <c r="BA24" s="7"/>
      <c r="BB24" s="39"/>
      <c r="BC24" s="7"/>
      <c r="BD24" s="7"/>
      <c r="BE24" s="7"/>
      <c r="BF24" s="39">
        <f>SUM(H24:AX24)*2</f>
        <v>0</v>
      </c>
      <c r="BG24" s="7"/>
      <c r="BH24" s="53">
        <f>((180*SUM(H24,L24,P24,T24,X24,AB24,AF24,AJ24,AN24,AR24,AV24,AZ24))+(220*SUM(I24,M24,Q24,U24,Y24,AC24,AG24,AK24,AO24,AS24,AW24,BA24))+(240*SUM(J24,N24,R24,V24,Z24,AD24,AH24,AL24,AP24,AT24,AX24,BB24)))*(1+25%)</f>
        <v>0</v>
      </c>
      <c r="BI24" s="53"/>
      <c r="BJ24" s="54">
        <f t="shared" si="1"/>
        <v>0</v>
      </c>
    </row>
    <row r="25" ht="15.75" customHeight="1">
      <c r="A25" s="57" t="s">
        <v>51</v>
      </c>
      <c r="B25" s="39" t="s">
        <v>49</v>
      </c>
      <c r="C25" s="11" t="s">
        <v>35</v>
      </c>
      <c r="D25" s="66">
        <v>312.5</v>
      </c>
      <c r="E25" s="66">
        <v>437.5</v>
      </c>
      <c r="F25" s="66">
        <v>475.0</v>
      </c>
      <c r="G25" s="7"/>
      <c r="AR25" s="55"/>
      <c r="AS25" s="55"/>
      <c r="AY25" s="7"/>
      <c r="AZ25" s="7"/>
      <c r="BA25" s="7"/>
      <c r="BB25" s="39"/>
      <c r="BC25" s="7"/>
      <c r="BD25" s="7"/>
      <c r="BE25" s="7"/>
      <c r="BF25" s="39">
        <f>SUM(H25:AX25)*1</f>
        <v>0</v>
      </c>
      <c r="BG25" s="7"/>
      <c r="BH25" s="53">
        <f>((250*SUM(H25,L25,P25,T25,X25,AB25,AF25,AJ25,AN25,AR25,AV25,AZ25))+(350*SUM(I25,M25,Q25,U25,Y25,AC25,AG25,AK25,AO25,AS25,AW25,BA25))+(380*SUM(J25,N25,R25,V25,Z25,AD25,AH25,AL25,AP25,AT25,AX25,BB25)))*(1+25%)</f>
        <v>0</v>
      </c>
      <c r="BI25" s="53"/>
      <c r="BJ25" s="54">
        <f t="shared" si="1"/>
        <v>0</v>
      </c>
    </row>
    <row r="26" ht="15.75" customHeight="1">
      <c r="A26" s="57" t="s">
        <v>52</v>
      </c>
      <c r="B26" s="11" t="s">
        <v>53</v>
      </c>
      <c r="C26" s="11" t="s">
        <v>54</v>
      </c>
      <c r="D26" s="66">
        <v>650.0</v>
      </c>
      <c r="E26" s="66">
        <v>845.0</v>
      </c>
      <c r="F26" s="66">
        <v>910.0</v>
      </c>
      <c r="G26" s="7"/>
      <c r="AR26" s="55"/>
      <c r="AS26" s="55"/>
      <c r="AY26" s="7"/>
      <c r="AZ26" s="7"/>
      <c r="BA26" s="7"/>
      <c r="BB26" s="39"/>
      <c r="BC26" s="7"/>
      <c r="BD26" s="7"/>
      <c r="BE26" s="7"/>
      <c r="BF26" s="39">
        <f>SUM(H26:AX26)*6</f>
        <v>0</v>
      </c>
      <c r="BG26" s="7"/>
      <c r="BH26" s="53">
        <f>((500*SUM(H26,L26,P26,T26,X26,AB26,AF26,AJ26,AN26,AR26,AV26,AZ26))+(650*SUM(I26,M26,Q26,U26,Y26,AC26,AG26,AK26,AO26,AS26,AW26,BA26))+(700*SUM(J26,N26,R26,V26,Z26,AD26,AH26,AL26,AP26,AT26,AX26,BB26)))*(1+30%)</f>
        <v>0</v>
      </c>
      <c r="BI26" s="53"/>
      <c r="BJ26" s="54">
        <f t="shared" si="1"/>
        <v>0</v>
      </c>
    </row>
    <row r="27" ht="24.75" customHeight="1">
      <c r="A27" s="61"/>
      <c r="B27" s="61"/>
      <c r="C27" s="62"/>
      <c r="D27" s="63"/>
      <c r="E27" s="63"/>
      <c r="F27" s="63"/>
      <c r="G27" s="62"/>
      <c r="H27" s="62"/>
      <c r="I27" s="62"/>
      <c r="J27" s="62"/>
      <c r="K27" s="62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5"/>
      <c r="AS27" s="65"/>
      <c r="AT27" s="64"/>
      <c r="AU27" s="64"/>
      <c r="AV27" s="64"/>
      <c r="AW27" s="64"/>
      <c r="AX27" s="64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54">
        <f t="shared" si="1"/>
        <v>0</v>
      </c>
    </row>
    <row r="28" ht="15.75" customHeight="1">
      <c r="A28" s="57" t="s">
        <v>55</v>
      </c>
      <c r="B28" s="11" t="s">
        <v>56</v>
      </c>
      <c r="C28" s="11" t="s">
        <v>35</v>
      </c>
      <c r="D28" s="66">
        <v>225.0</v>
      </c>
      <c r="E28" s="66">
        <v>250.0</v>
      </c>
      <c r="F28" s="66">
        <v>275.0</v>
      </c>
      <c r="G28" s="7"/>
      <c r="AR28" s="55"/>
      <c r="AS28" s="55"/>
      <c r="AY28" s="7"/>
      <c r="AZ28" s="7"/>
      <c r="BA28" s="7"/>
      <c r="BB28" s="39"/>
      <c r="BC28" s="7"/>
      <c r="BD28" s="39"/>
      <c r="BE28" s="7"/>
      <c r="BF28" s="39">
        <f>SUM(H28:AX28)*2</f>
        <v>0</v>
      </c>
      <c r="BG28" s="7"/>
      <c r="BH28" s="53">
        <f>((180*SUM(H28,L28,P28,T28,X28,AB28,AF28,AJ28,AN28,AR28,AV28,AZ28))+(200*SUM(I28,M28,Q28,U28,Y28,AC28,AG28,AK28,AO28,AS28,AW28,BA28))+(220*SUM(J28,N28,R28,V28,Z28,AD28,AH28,AL28,AP28,AT28,AX28,BB28)))*(1+25%)</f>
        <v>0</v>
      </c>
      <c r="BI28" s="53"/>
      <c r="BJ28" s="54">
        <f t="shared" si="1"/>
        <v>0</v>
      </c>
    </row>
    <row r="29" ht="15.75" customHeight="1">
      <c r="A29" s="57" t="s">
        <v>57</v>
      </c>
      <c r="B29" s="11" t="s">
        <v>56</v>
      </c>
      <c r="C29" s="11" t="s">
        <v>37</v>
      </c>
      <c r="D29" s="66">
        <v>200.0</v>
      </c>
      <c r="E29" s="66">
        <v>240.0</v>
      </c>
      <c r="F29" s="66">
        <v>260.0</v>
      </c>
      <c r="G29" s="7"/>
      <c r="AR29" s="55"/>
      <c r="AS29" s="55"/>
      <c r="AY29" s="7"/>
      <c r="AZ29" s="7"/>
      <c r="BA29" s="7"/>
      <c r="BB29" s="39"/>
      <c r="BC29" s="7"/>
      <c r="BD29" s="39"/>
      <c r="BE29" s="7"/>
      <c r="BF29" s="39">
        <f>SUM(H29:AX29)*1</f>
        <v>0</v>
      </c>
      <c r="BG29" s="7"/>
      <c r="BH29" s="53">
        <f>((200*SUM(H29,L29,P29,T29,X29,AB29,AF29,AJ29,AN29,AR29,AV29,AZ29))+(240*SUM(I29,M29,Q29,U29,Y29,AC29,AG29,AK29,AO29,AS29,AW29,BA29))+(260*SUM(J29,N29,R29,V29,Z29,AD29,AH29,AL29,AP29,AT29,AX29,BB29)))</f>
        <v>0</v>
      </c>
      <c r="BI29" s="53"/>
      <c r="BJ29" s="54">
        <f t="shared" si="1"/>
        <v>0</v>
      </c>
    </row>
    <row r="30" ht="24.75" customHeight="1">
      <c r="A30" s="61"/>
      <c r="B30" s="61"/>
      <c r="C30" s="62"/>
      <c r="D30" s="63"/>
      <c r="E30" s="63"/>
      <c r="F30" s="63"/>
      <c r="G30" s="62"/>
      <c r="H30" s="62"/>
      <c r="I30" s="62"/>
      <c r="J30" s="62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5"/>
      <c r="AS30" s="65"/>
      <c r="AT30" s="64"/>
      <c r="AU30" s="64"/>
      <c r="AV30" s="64"/>
      <c r="AW30" s="64"/>
      <c r="AX30" s="64"/>
      <c r="AY30" s="64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54">
        <f t="shared" si="1"/>
        <v>0</v>
      </c>
    </row>
    <row r="31" ht="15.75" customHeight="1">
      <c r="A31" s="57" t="s">
        <v>58</v>
      </c>
      <c r="B31" s="39" t="s">
        <v>59</v>
      </c>
      <c r="C31" s="39" t="s">
        <v>31</v>
      </c>
      <c r="D31" s="51">
        <v>183.75</v>
      </c>
      <c r="E31" s="51">
        <v>249.375</v>
      </c>
      <c r="F31" s="51">
        <v>275.625</v>
      </c>
      <c r="G31" s="7"/>
      <c r="AR31" s="55"/>
      <c r="AS31" s="55"/>
      <c r="AY31" s="7"/>
      <c r="AZ31" s="7"/>
      <c r="BA31" s="7"/>
      <c r="BB31" s="39"/>
      <c r="BC31" s="7"/>
      <c r="BD31" s="7"/>
      <c r="BE31" s="7"/>
      <c r="BF31" s="39">
        <f>SUM(H31:AX31)*4</f>
        <v>0</v>
      </c>
      <c r="BG31" s="7"/>
      <c r="BH31" s="53">
        <f>((140*SUM(H31,L31,P31,T31,X31,AB31,AF31,AJ31,AN31,AR31,AV31,AZ31))+(190*SUM(I31,M31,Q31,U31,Y31,AC31,AG31,AK31,AO31,AS31,AW31,BA31))+(210*SUM(J31,N31,R31,V31,Z31,AD31,AH31,AL31,AP31,AT31,AX31,BB31)))*(1+25%)</f>
        <v>0</v>
      </c>
      <c r="BI31" s="53"/>
      <c r="BJ31" s="54">
        <f t="shared" si="1"/>
        <v>0</v>
      </c>
    </row>
    <row r="32" ht="15.75" customHeight="1">
      <c r="A32" s="57" t="s">
        <v>60</v>
      </c>
      <c r="B32" s="39" t="s">
        <v>59</v>
      </c>
      <c r="C32" s="39" t="s">
        <v>33</v>
      </c>
      <c r="D32" s="51">
        <v>249.375</v>
      </c>
      <c r="E32" s="51">
        <v>315.0</v>
      </c>
      <c r="F32" s="51">
        <v>341.25</v>
      </c>
      <c r="G32" s="7"/>
      <c r="AR32" s="55"/>
      <c r="AS32" s="55"/>
      <c r="AY32" s="7"/>
      <c r="AZ32" s="7"/>
      <c r="BA32" s="7"/>
      <c r="BB32" s="39"/>
      <c r="BC32" s="7"/>
      <c r="BD32" s="7"/>
      <c r="BE32" s="7"/>
      <c r="BF32" s="39">
        <f>SUM(H32:AX32)*3</f>
        <v>0</v>
      </c>
      <c r="BG32" s="7"/>
      <c r="BH32" s="53">
        <f>((190*SUM(H32,L32,P32,T32,X32,AB32,AF32,AJ32,AN32,AR32,AV32,AZ32))+(240*SUM(I32,M32,Q32,U32,Y32,AC32,AG32,AK32,AO32,AS32,AW32,BA32))+(260*SUM(J32,N32,R32,V32,Z32,AD32,AH32,AL32,AP32,AT32,AX32,BB32)))*(1+25%)</f>
        <v>0</v>
      </c>
      <c r="BI32" s="53"/>
      <c r="BJ32" s="54">
        <f t="shared" si="1"/>
        <v>0</v>
      </c>
    </row>
    <row r="33" ht="15.75" customHeight="1">
      <c r="A33" s="57" t="s">
        <v>61</v>
      </c>
      <c r="B33" s="39" t="s">
        <v>59</v>
      </c>
      <c r="C33" s="39" t="s">
        <v>35</v>
      </c>
      <c r="D33" s="51">
        <v>275.625</v>
      </c>
      <c r="E33" s="51">
        <v>341.25</v>
      </c>
      <c r="F33" s="51">
        <v>374.0625</v>
      </c>
      <c r="G33" s="7"/>
      <c r="AR33" s="55"/>
      <c r="AS33" s="55"/>
      <c r="AY33" s="7"/>
      <c r="AZ33" s="7"/>
      <c r="BA33" s="7"/>
      <c r="BB33" s="39"/>
      <c r="BC33" s="7"/>
      <c r="BD33" s="7"/>
      <c r="BE33" s="7"/>
      <c r="BF33" s="39">
        <f>SUM(H33:AX33)*2</f>
        <v>0</v>
      </c>
      <c r="BG33" s="7"/>
      <c r="BH33" s="53">
        <f>((210*SUM(H33,L33,P33,T33,X33,AB33,AF33,AJ33,AN33,AR33,AV33,AZ33))+(260*SUM(I33,M33,Q33,U33,Y33,AC33,AG33,AK33,AO33,AS33,AW33,BA33))+(285*SUM(J33,N33,R33,V33,Z33,AD33,AH33,AL33,AP33,AT33,AX33,BB33)))*(1+25%)</f>
        <v>0</v>
      </c>
      <c r="BI33" s="53"/>
      <c r="BJ33" s="54">
        <f t="shared" si="1"/>
        <v>0</v>
      </c>
    </row>
    <row r="34" ht="15.75" customHeight="1">
      <c r="A34" s="57" t="s">
        <v>62</v>
      </c>
      <c r="B34" s="39" t="s">
        <v>59</v>
      </c>
      <c r="C34" s="39" t="s">
        <v>37</v>
      </c>
      <c r="D34" s="51">
        <v>341.25</v>
      </c>
      <c r="E34" s="51">
        <v>433.125</v>
      </c>
      <c r="F34" s="51">
        <v>472.5</v>
      </c>
      <c r="G34" s="7"/>
      <c r="AR34" s="55"/>
      <c r="AS34" s="55"/>
      <c r="AY34" s="7"/>
      <c r="AZ34" s="7"/>
      <c r="BA34" s="7"/>
      <c r="BB34" s="39"/>
      <c r="BC34" s="7"/>
      <c r="BD34" s="7"/>
      <c r="BE34" s="7"/>
      <c r="BF34" s="39">
        <f>SUM(H34:AX34)*1</f>
        <v>0</v>
      </c>
      <c r="BG34" s="7"/>
      <c r="BH34" s="53">
        <f>((260*SUM(H34,L34,P34,T34,X34,AB34,AF34,AJ34,AN34,AR34,AV34,AZ34))+(330*SUM(I34,M34,Q34,U34,Y34,AC34,AG34,AK34,AO34,AS34,AW34,BA34))+(360*SUM(J34,N34,R34,V34,Z34,AD34,AH34,AL34,AP34,AT34,AX34,BB34)))*(1+25%)</f>
        <v>0</v>
      </c>
      <c r="BI34" s="53"/>
      <c r="BJ34" s="54">
        <f t="shared" si="1"/>
        <v>0</v>
      </c>
    </row>
    <row r="35" ht="15.75" customHeight="1">
      <c r="A35" s="57" t="s">
        <v>63</v>
      </c>
      <c r="B35" s="11" t="s">
        <v>64</v>
      </c>
      <c r="C35" s="11" t="s">
        <v>40</v>
      </c>
      <c r="D35" s="51">
        <v>982.8000000000001</v>
      </c>
      <c r="E35" s="51">
        <v>1228.5</v>
      </c>
      <c r="F35" s="51">
        <v>1351.3500000000001</v>
      </c>
      <c r="G35" s="7"/>
      <c r="AL35" s="68"/>
      <c r="AR35" s="59"/>
      <c r="AS35" s="59"/>
      <c r="AY35" s="7"/>
      <c r="AZ35" s="7"/>
      <c r="BA35" s="7"/>
      <c r="BB35" s="39"/>
      <c r="BC35" s="7"/>
      <c r="BD35" s="7"/>
      <c r="BE35" s="7"/>
      <c r="BF35" s="39">
        <f>SUM(H35:AX35)*10</f>
        <v>0</v>
      </c>
      <c r="BG35" s="7"/>
      <c r="BH35" s="53">
        <f>((720*SUM(H35,L35,P35,T35,X35,AB35,AF35,AJ35,AN35,AR35,AV35,AZ35))+(900*SUM(I35,M35,Q35,U35,Y35,AC35,AG35,AK35,AO35,AS35,AW35,BA35))+(990*SUM(J35,N35,R35,V35,Z35,AD35,AH35,AL35,AP35,AT35,AX35,BB35)))*(1+30%)</f>
        <v>0</v>
      </c>
      <c r="BI35" s="53"/>
      <c r="BJ35" s="54">
        <f t="shared" si="1"/>
        <v>0</v>
      </c>
    </row>
    <row r="36" ht="24.75" customHeight="1">
      <c r="A36" s="61"/>
      <c r="B36" s="61"/>
      <c r="C36" s="62"/>
      <c r="D36" s="63"/>
      <c r="E36" s="63"/>
      <c r="F36" s="63"/>
      <c r="G36" s="62"/>
      <c r="H36" s="62"/>
      <c r="I36" s="62"/>
      <c r="J36" s="62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5"/>
      <c r="AS36" s="65"/>
      <c r="AT36" s="64"/>
      <c r="AU36" s="64"/>
      <c r="AV36" s="64"/>
      <c r="AW36" s="64"/>
      <c r="AX36" s="64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54">
        <f t="shared" si="1"/>
        <v>0</v>
      </c>
    </row>
    <row r="37" ht="15.75" customHeight="1">
      <c r="A37" s="57" t="s">
        <v>65</v>
      </c>
      <c r="B37" s="11" t="s">
        <v>66</v>
      </c>
      <c r="C37" s="39" t="s">
        <v>33</v>
      </c>
      <c r="D37" s="66">
        <v>350.0</v>
      </c>
      <c r="E37" s="66">
        <v>412.5</v>
      </c>
      <c r="F37" s="66">
        <v>450.0</v>
      </c>
      <c r="G37" s="7"/>
      <c r="AR37" s="55"/>
      <c r="AS37" s="55"/>
      <c r="AY37" s="7"/>
      <c r="AZ37" s="7"/>
      <c r="BA37" s="7"/>
      <c r="BB37" s="39"/>
      <c r="BC37" s="7"/>
      <c r="BD37" s="7"/>
      <c r="BE37" s="7"/>
      <c r="BF37" s="39">
        <f>SUM(H37:AX37)*4</f>
        <v>0</v>
      </c>
      <c r="BG37" s="7"/>
      <c r="BH37" s="53">
        <f>((280*SUM(H37,L37,P37,T37,X37,AB37,AF37,AJ37,AN37,AR37,AV37,AZ37))+(330*SUM(I37,M37,Q37,U37,Y37,AC37,AG37,AK37,AO37,AS37,AW37,BA37))+(360*SUM(J37,N37,R37,V37,Z37,AD37,AH37,AL37,AP37,AT37,AX37,BB37)))*(1+25%)</f>
        <v>0</v>
      </c>
      <c r="BI37" s="53"/>
      <c r="BJ37" s="54">
        <f t="shared" si="1"/>
        <v>0</v>
      </c>
    </row>
    <row r="38" ht="15.75" customHeight="1">
      <c r="A38" s="57" t="s">
        <v>67</v>
      </c>
      <c r="B38" s="11" t="s">
        <v>66</v>
      </c>
      <c r="C38" s="39" t="s">
        <v>35</v>
      </c>
      <c r="D38" s="66">
        <v>250.0</v>
      </c>
      <c r="E38" s="66">
        <v>300.0</v>
      </c>
      <c r="F38" s="66">
        <v>331.25</v>
      </c>
      <c r="G38" s="7"/>
      <c r="AR38" s="55"/>
      <c r="AS38" s="55"/>
      <c r="AY38" s="7"/>
      <c r="AZ38" s="7"/>
      <c r="BA38" s="7"/>
      <c r="BB38" s="39"/>
      <c r="BC38" s="7"/>
      <c r="BD38" s="7"/>
      <c r="BE38" s="7"/>
      <c r="BF38" s="39">
        <f>SUM(H38:AX38)*2</f>
        <v>0</v>
      </c>
      <c r="BG38" s="7"/>
      <c r="BH38" s="53">
        <f>((200*SUM(H38,L38,P38,T38,X38,AB38,AF38,AJ38,AN38,AR38,AV38,AZ38))+(240*SUM(I38,M38,Q38,U38,Y38,AC38,AG38,AK38,AO38,AS38,AW38,BA38))+(265*SUM(J38,N38,R38,V38,Z38,AD38,AH38,AL38,AP38,AT38,AX38,BB38)))*(1+25%)</f>
        <v>0</v>
      </c>
      <c r="BI38" s="53"/>
      <c r="BJ38" s="54">
        <f t="shared" si="1"/>
        <v>0</v>
      </c>
    </row>
    <row r="39" ht="15.75" customHeight="1">
      <c r="A39" s="57" t="s">
        <v>68</v>
      </c>
      <c r="B39" s="11" t="s">
        <v>66</v>
      </c>
      <c r="C39" s="11" t="s">
        <v>37</v>
      </c>
      <c r="D39" s="66">
        <v>212.5</v>
      </c>
      <c r="E39" s="66">
        <v>250.0</v>
      </c>
      <c r="F39" s="66">
        <v>275.0</v>
      </c>
      <c r="G39" s="7"/>
      <c r="AR39" s="55"/>
      <c r="AS39" s="55"/>
      <c r="AY39" s="7"/>
      <c r="AZ39" s="7"/>
      <c r="BA39" s="7"/>
      <c r="BB39" s="39"/>
      <c r="BC39" s="7"/>
      <c r="BD39" s="7"/>
      <c r="BE39" s="7"/>
      <c r="BF39" s="39">
        <f>SUM(H39:AX39)*1</f>
        <v>0</v>
      </c>
      <c r="BG39" s="7"/>
      <c r="BH39" s="53">
        <f>((170*SUM(H39,L39,P39,T39,X39,AB39,AF39,AJ39,AN39,AR39,AV39,AZ39))+(200*SUM(I39,M39,Q39,U39,Y39,AC39,AG39,AK39,AO39,AS39,AW39,BA39))+(220*SUM(J39,N39,R39,V39,Z39,AD39,AH39,AL39,AP39,AT39,AX39,BB39)))*(1+25%)</f>
        <v>0</v>
      </c>
      <c r="BI39" s="53"/>
      <c r="BJ39" s="54">
        <f t="shared" si="1"/>
        <v>0</v>
      </c>
    </row>
    <row r="40" ht="15.75" customHeight="1">
      <c r="A40" s="57" t="s">
        <v>69</v>
      </c>
      <c r="B40" s="11" t="s">
        <v>70</v>
      </c>
      <c r="C40" s="11" t="s">
        <v>35</v>
      </c>
      <c r="D40" s="66">
        <v>455.0</v>
      </c>
      <c r="E40" s="66">
        <v>546.0</v>
      </c>
      <c r="F40" s="66">
        <v>598.0</v>
      </c>
      <c r="G40" s="7"/>
      <c r="AR40" s="55"/>
      <c r="AS40" s="55"/>
      <c r="AY40" s="7"/>
      <c r="AZ40" s="7"/>
      <c r="BA40" s="7"/>
      <c r="BB40" s="39"/>
      <c r="BC40" s="7"/>
      <c r="BD40" s="7"/>
      <c r="BE40" s="7"/>
      <c r="BF40" s="39">
        <f t="shared" ref="BF40:BF41" si="3">SUM(H40:AX40)*4</f>
        <v>0</v>
      </c>
      <c r="BG40" s="7"/>
      <c r="BH40" s="53">
        <f>((350*SUM(H40,L40,P40,T40,X40,AB40,AF40,AJ40,AN40,AR40,AV40,AZ40))+(420*SUM(I40,M40,Q40,U40,Y40,AC40,AG40,AK40,AO40,AS40,AW40,BA40))+(460*SUM(J40,N40,R40,V40,Z40,AD40,AH40,AL40,AP40,AT40,AX40,BB40)))*(1+30%)</f>
        <v>0</v>
      </c>
      <c r="BI40" s="53"/>
      <c r="BJ40" s="54">
        <f t="shared" si="1"/>
        <v>0</v>
      </c>
    </row>
    <row r="41" ht="15.75" customHeight="1">
      <c r="A41" s="57" t="s">
        <v>71</v>
      </c>
      <c r="B41" s="11" t="s">
        <v>70</v>
      </c>
      <c r="C41" s="11" t="s">
        <v>37</v>
      </c>
      <c r="D41" s="66">
        <v>780.0</v>
      </c>
      <c r="E41" s="66">
        <v>910.0</v>
      </c>
      <c r="F41" s="66">
        <v>1001.0</v>
      </c>
      <c r="G41" s="7"/>
      <c r="AR41" s="55"/>
      <c r="AS41" s="55"/>
      <c r="AY41" s="7"/>
      <c r="AZ41" s="7"/>
      <c r="BA41" s="7"/>
      <c r="BB41" s="39"/>
      <c r="BC41" s="7"/>
      <c r="BD41" s="7"/>
      <c r="BE41" s="7"/>
      <c r="BF41" s="39">
        <f t="shared" si="3"/>
        <v>0</v>
      </c>
      <c r="BG41" s="7"/>
      <c r="BH41" s="53">
        <f>((600*SUM(H41,L41,P41,T41,X41,AB41,AF41,AJ41,AN41,AR41,AV41,AZ41))+(700*SUM(I41,M41,Q41,U41,Y41,AC41,AG41,AK41,AO41,AS41,AW41,BA41))+(770*SUM(J41,N41,R41,V41,Z41,AD41,AH41,AL41,AP41,AT41,AX41,BB41)))*(1+30%)</f>
        <v>0</v>
      </c>
      <c r="BI41" s="53"/>
      <c r="BJ41" s="54">
        <f t="shared" si="1"/>
        <v>0</v>
      </c>
    </row>
    <row r="42" ht="24.75" customHeight="1">
      <c r="A42" s="61"/>
      <c r="B42" s="64"/>
      <c r="C42" s="62"/>
      <c r="D42" s="63"/>
      <c r="E42" s="63"/>
      <c r="F42" s="63"/>
      <c r="G42" s="62"/>
      <c r="H42" s="62"/>
      <c r="I42" s="62"/>
      <c r="J42" s="62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5"/>
      <c r="AS42" s="65"/>
      <c r="AT42" s="64"/>
      <c r="AU42" s="64"/>
      <c r="AV42" s="64"/>
      <c r="AW42" s="64"/>
      <c r="AX42" s="64"/>
      <c r="AY42" s="64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54">
        <f t="shared" si="1"/>
        <v>0</v>
      </c>
    </row>
    <row r="43" ht="15.75" customHeight="1">
      <c r="A43" s="57" t="s">
        <v>72</v>
      </c>
      <c r="B43" s="11" t="s">
        <v>73</v>
      </c>
      <c r="C43" s="39" t="s">
        <v>31</v>
      </c>
      <c r="D43" s="66">
        <v>200.0</v>
      </c>
      <c r="E43" s="66">
        <v>262.5</v>
      </c>
      <c r="F43" s="66">
        <v>287.5</v>
      </c>
      <c r="G43" s="7"/>
      <c r="AR43" s="55"/>
      <c r="AS43" s="59"/>
      <c r="AY43" s="7"/>
      <c r="AZ43" s="7"/>
      <c r="BA43" s="7"/>
      <c r="BB43" s="39"/>
      <c r="BC43" s="7"/>
      <c r="BD43" s="7"/>
      <c r="BE43" s="7"/>
      <c r="BF43" s="39">
        <f>SUM(H43:AX43)*3</f>
        <v>0</v>
      </c>
      <c r="BG43" s="7"/>
      <c r="BH43" s="53">
        <f>((160*SUM(H43,L43,P43,T43,X43,AB43,AF43,AJ43,AN43,AR43,AV43,AZ43))+(210*SUM(I43,M43,Q43,U43,Y43,AC43,AG43,AK43,AO43,AS43,AW43,BA43))+(230*SUM(J43,N43,R43,V43,Z43,AD43,AH43,AL43,AP43,AT43,AX43,BB43)))*(1+25%)</f>
        <v>0</v>
      </c>
      <c r="BI43" s="53"/>
      <c r="BJ43" s="54">
        <f t="shared" si="1"/>
        <v>0</v>
      </c>
    </row>
    <row r="44" ht="15.75" customHeight="1">
      <c r="A44" s="57" t="s">
        <v>74</v>
      </c>
      <c r="B44" s="11" t="s">
        <v>73</v>
      </c>
      <c r="C44" s="39" t="s">
        <v>33</v>
      </c>
      <c r="D44" s="66">
        <v>212.5</v>
      </c>
      <c r="E44" s="66">
        <v>275.0</v>
      </c>
      <c r="F44" s="66">
        <v>300.0</v>
      </c>
      <c r="G44" s="7"/>
      <c r="AR44" s="55"/>
      <c r="AS44" s="59"/>
      <c r="AY44" s="7"/>
      <c r="AZ44" s="7"/>
      <c r="BA44" s="7"/>
      <c r="BB44" s="39"/>
      <c r="BC44" s="7"/>
      <c r="BD44" s="7"/>
      <c r="BE44" s="7"/>
      <c r="BF44" s="39">
        <f>SUM(H44:AX44)*2</f>
        <v>0</v>
      </c>
      <c r="BG44" s="7"/>
      <c r="BH44" s="53">
        <f>((170*SUM(H44,L44,P44,T44,X44,AB44,AF44,AJ44,AN44,AR44,AV44,AZ44))+(220*SUM(I44,M44,Q44,U44,Y44,AC44,AG44,AK44,AO44,AS44,AW44,BA44))+(240*SUM(J44,N44,R44,V44,Z44,AD44,AH44,AL44,AP44,AT44,AX44,BB44)))*(1+25%)</f>
        <v>0</v>
      </c>
      <c r="BI44" s="53"/>
      <c r="BJ44" s="54">
        <f t="shared" si="1"/>
        <v>0</v>
      </c>
    </row>
    <row r="45" ht="15.75" customHeight="1">
      <c r="A45" s="57" t="s">
        <v>75</v>
      </c>
      <c r="B45" s="11" t="s">
        <v>73</v>
      </c>
      <c r="C45" s="39" t="s">
        <v>35</v>
      </c>
      <c r="D45" s="66">
        <v>250.0</v>
      </c>
      <c r="E45" s="66">
        <v>325.0</v>
      </c>
      <c r="F45" s="66">
        <v>356.25</v>
      </c>
      <c r="G45" s="7"/>
      <c r="AR45" s="55"/>
      <c r="AS45" s="55"/>
      <c r="AY45" s="7"/>
      <c r="AZ45" s="7"/>
      <c r="BA45" s="7"/>
      <c r="BB45" s="39"/>
      <c r="BC45" s="7"/>
      <c r="BD45" s="7"/>
      <c r="BE45" s="7"/>
      <c r="BF45" s="39">
        <f t="shared" ref="BF45:BF46" si="4">SUM(H45:AX45)*1</f>
        <v>0</v>
      </c>
      <c r="BG45" s="7"/>
      <c r="BH45" s="53">
        <f>((200*SUM(H45,L45,P45,T45,X45,AB45,AF45,AJ45,AN45,AR45,AV45,AZ45))+(260*SUM(I45,M45,Q45,U45,Y45,AC45,AG45,AK45,AO45,AS45,AW45,BA45))+(285*SUM(J45,N45,R45,V45,Z45,AD45,AH45,AL45,AP45,AT45,AX45,BB45)))*(1+25%)</f>
        <v>0</v>
      </c>
      <c r="BI45" s="53"/>
      <c r="BJ45" s="54">
        <f t="shared" si="1"/>
        <v>0</v>
      </c>
    </row>
    <row r="46" ht="15.75" customHeight="1">
      <c r="A46" s="57" t="s">
        <v>76</v>
      </c>
      <c r="B46" s="11" t="s">
        <v>73</v>
      </c>
      <c r="C46" s="39" t="s">
        <v>37</v>
      </c>
      <c r="D46" s="66">
        <v>375.0</v>
      </c>
      <c r="E46" s="66">
        <v>450.0</v>
      </c>
      <c r="F46" s="66">
        <v>493.75</v>
      </c>
      <c r="G46" s="7"/>
      <c r="AR46" s="55"/>
      <c r="AS46" s="55"/>
      <c r="AY46" s="7"/>
      <c r="AZ46" s="7"/>
      <c r="BA46" s="7"/>
      <c r="BB46" s="39"/>
      <c r="BC46" s="7"/>
      <c r="BD46" s="7"/>
      <c r="BE46" s="7"/>
      <c r="BF46" s="39">
        <f t="shared" si="4"/>
        <v>0</v>
      </c>
      <c r="BG46" s="7"/>
      <c r="BH46" s="53">
        <f>((300*SUM(H46,L46,P46,T46,X46,AB46,AF46,AJ46,AN46,AR46,AV46,AZ46))+(360*SUM(I46,M46,Q46,U46,Y46,AC46,AG46,AK46,AO46,AS46,AW46,BA46))+(395*SUM(J46,N46,R46,V46,Z46,AD46,AH46,AL46,AP46,AT46,AX46,BB46)))*(1+25%)</f>
        <v>0</v>
      </c>
      <c r="BI46" s="53"/>
      <c r="BJ46" s="54">
        <f t="shared" si="1"/>
        <v>0</v>
      </c>
    </row>
    <row r="47" ht="15.75" customHeight="1">
      <c r="A47" s="57" t="s">
        <v>77</v>
      </c>
      <c r="B47" s="11" t="s">
        <v>78</v>
      </c>
      <c r="C47" s="11" t="s">
        <v>40</v>
      </c>
      <c r="D47" s="66">
        <v>975.0</v>
      </c>
      <c r="E47" s="66">
        <v>1170.0</v>
      </c>
      <c r="F47" s="66">
        <v>1287.0</v>
      </c>
      <c r="G47" s="7"/>
      <c r="AR47" s="55"/>
      <c r="AS47" s="59"/>
      <c r="AY47" s="7"/>
      <c r="AZ47" s="7"/>
      <c r="BA47" s="7"/>
      <c r="BB47" s="39"/>
      <c r="BC47" s="7"/>
      <c r="BD47" s="7"/>
      <c r="BE47" s="7"/>
      <c r="BF47" s="39">
        <f>SUM(H47:AX47)*7</f>
        <v>0</v>
      </c>
      <c r="BG47" s="7"/>
      <c r="BH47" s="53">
        <f>((750*SUM(H47,L47,P47,T47,X47,AB47,AF47,AJ47,AN47,AR47,AV47,AZ47))+(900*SUM(I47,M47,Q47,U47,Y47,AC47,AG47,AK47,AO47,AS47,AW47,BA47))+(990*SUM(J47,N47,R47,V47,Z47,AD47,AH47,AL47,AP47,AT47,AX47,BB47)))*(1+30%)</f>
        <v>0</v>
      </c>
      <c r="BI47" s="53"/>
      <c r="BJ47" s="54">
        <f t="shared" si="1"/>
        <v>0</v>
      </c>
    </row>
    <row r="48" ht="24.75" customHeight="1">
      <c r="A48" s="61"/>
      <c r="B48" s="61"/>
      <c r="C48" s="62"/>
      <c r="D48" s="63"/>
      <c r="E48" s="63"/>
      <c r="F48" s="63"/>
      <c r="G48" s="62"/>
      <c r="H48" s="62"/>
      <c r="I48" s="62"/>
      <c r="J48" s="62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5"/>
      <c r="AS48" s="65"/>
      <c r="AT48" s="64"/>
      <c r="AU48" s="64"/>
      <c r="AV48" s="64"/>
      <c r="AW48" s="64"/>
      <c r="AX48" s="64"/>
      <c r="AY48" s="64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54">
        <f t="shared" si="1"/>
        <v>0</v>
      </c>
    </row>
    <row r="49" ht="15.75" customHeight="1">
      <c r="A49" s="57" t="s">
        <v>79</v>
      </c>
      <c r="B49" s="39" t="s">
        <v>80</v>
      </c>
      <c r="C49" s="11" t="s">
        <v>35</v>
      </c>
      <c r="D49" s="66">
        <v>300.0</v>
      </c>
      <c r="E49" s="66">
        <v>362.5</v>
      </c>
      <c r="F49" s="66">
        <v>400.0</v>
      </c>
      <c r="G49" s="7"/>
      <c r="AR49" s="55"/>
      <c r="AS49" s="55"/>
      <c r="AY49" s="7"/>
      <c r="AZ49" s="7"/>
      <c r="BA49" s="7"/>
      <c r="BB49" s="39"/>
      <c r="BC49" s="7"/>
      <c r="BD49" s="7"/>
      <c r="BE49" s="7"/>
      <c r="BF49" s="39">
        <f>SUM(H49:AX49)*2</f>
        <v>0</v>
      </c>
      <c r="BG49" s="7"/>
      <c r="BH49" s="53">
        <f>((240*SUM(H49,L49,P49,T49,X49,AB49,AF49,AJ49,AN49,AR49,AV49,AZ49))+(290*SUM(I49,M49,Q49,U49,Y49,AC49,AG49,AK49,AO49,AS49,AW49,BA49))+(320*SUM(J49,N49,R49,V49,Z49,AD49,AH49,AL49,AP49,AT49,AX49,BB49)))*(1+25%)</f>
        <v>0</v>
      </c>
      <c r="BI49" s="53"/>
      <c r="BJ49" s="54">
        <f t="shared" si="1"/>
        <v>0</v>
      </c>
    </row>
    <row r="50" ht="15.75" customHeight="1">
      <c r="A50" s="57" t="s">
        <v>81</v>
      </c>
      <c r="B50" s="11" t="s">
        <v>82</v>
      </c>
      <c r="C50" s="11" t="s">
        <v>35</v>
      </c>
      <c r="D50" s="66">
        <v>572.0</v>
      </c>
      <c r="E50" s="66">
        <v>702.0</v>
      </c>
      <c r="F50" s="66">
        <v>773.5</v>
      </c>
      <c r="G50" s="7"/>
      <c r="AR50" s="55"/>
      <c r="AS50" s="55"/>
      <c r="AY50" s="7"/>
      <c r="AZ50" s="7"/>
      <c r="BA50" s="7"/>
      <c r="BB50" s="39"/>
      <c r="BC50" s="7"/>
      <c r="BD50" s="7"/>
      <c r="BE50" s="7"/>
      <c r="BF50" s="39">
        <f>SUM(H50:AX50)*4</f>
        <v>0</v>
      </c>
      <c r="BG50" s="7"/>
      <c r="BH50" s="53">
        <f>((440*SUM(H50,L50,P50,T50,X50,AB50,AF50,AJ50,AN50,AR50,AV50,AZ50))+(540*SUM(I50,M50,Q50,U50,Y50,AC50,AG50,AK50,AO50,AS50,AW50,BA50))+(595*SUM(J50,N50,R50,V50,Z50,AD50,AH50,AL50,AP50,AT50,AX50,BB50)))*(1+30%)</f>
        <v>0</v>
      </c>
      <c r="BI50" s="53"/>
      <c r="BJ50" s="54">
        <f t="shared" si="1"/>
        <v>0</v>
      </c>
    </row>
    <row r="51" ht="15.75" customHeight="1">
      <c r="A51" s="57" t="s">
        <v>83</v>
      </c>
      <c r="B51" s="39" t="s">
        <v>80</v>
      </c>
      <c r="C51" s="11" t="s">
        <v>37</v>
      </c>
      <c r="D51" s="66">
        <v>500.0</v>
      </c>
      <c r="E51" s="66">
        <v>625.0</v>
      </c>
      <c r="F51" s="66">
        <v>687.5</v>
      </c>
      <c r="G51" s="7"/>
      <c r="AR51" s="55"/>
      <c r="AS51" s="55"/>
      <c r="AY51" s="7"/>
      <c r="AZ51" s="7"/>
      <c r="BA51" s="7"/>
      <c r="BB51" s="39"/>
      <c r="BC51" s="7"/>
      <c r="BD51" s="7"/>
      <c r="BE51" s="7"/>
      <c r="BF51" s="39">
        <f>SUM(H51:AX51)*2</f>
        <v>0</v>
      </c>
      <c r="BG51" s="7"/>
      <c r="BH51" s="53">
        <f>((400*SUM(H51,L51,P51,T51,X51,AB51,AF51,AJ51,AN51,AR51,AV51,AZ51))+(500*SUM(I51,M51,Q51,U51,Y51,AC51,AG51,AK51,AO51,AS51,AW51,BA51))+(550*SUM(J51,N51,R51,V51,Z51,AD51,AH51,AL51,AP51,AT51,AX51,BB51)))*(1+25%)</f>
        <v>0</v>
      </c>
      <c r="BI51" s="53"/>
      <c r="BJ51" s="54">
        <f t="shared" si="1"/>
        <v>0</v>
      </c>
    </row>
    <row r="52" ht="15.75" customHeight="1">
      <c r="A52" s="57" t="s">
        <v>84</v>
      </c>
      <c r="B52" s="11" t="s">
        <v>82</v>
      </c>
      <c r="C52" s="11" t="s">
        <v>37</v>
      </c>
      <c r="D52" s="66">
        <v>936.0</v>
      </c>
      <c r="E52" s="66">
        <v>1092.0</v>
      </c>
      <c r="F52" s="66">
        <v>1202.5</v>
      </c>
      <c r="G52" s="7"/>
      <c r="AR52" s="55"/>
      <c r="AS52" s="55"/>
      <c r="AY52" s="7"/>
      <c r="AZ52" s="7"/>
      <c r="BA52" s="7"/>
      <c r="BB52" s="39"/>
      <c r="BC52" s="7"/>
      <c r="BD52" s="7"/>
      <c r="BE52" s="7"/>
      <c r="BF52" s="39">
        <f>SUM(H52:AX52)*4</f>
        <v>0</v>
      </c>
      <c r="BG52" s="7"/>
      <c r="BH52" s="53">
        <f>((720*SUM(H52,L52,P52,T52,X52,AB52,AF52,AJ52,AN52,AR52,AV52,AZ52))+(840*SUM(I52,M52,Q52,U52,Y52,AC52,AG52,AK52,AO52,AS52,AW52,BA52))+(925*SUM(J52,N52,R52,V52,Z52,AD52,AH52,AL52,AP52,AT52,AX52,BB52)))*(1+30%)</f>
        <v>0</v>
      </c>
      <c r="BI52" s="53"/>
      <c r="BJ52" s="54">
        <f t="shared" si="1"/>
        <v>0</v>
      </c>
    </row>
    <row r="53" ht="24.75" customHeight="1">
      <c r="A53" s="61"/>
      <c r="B53" s="61"/>
      <c r="C53" s="62"/>
      <c r="D53" s="63"/>
      <c r="E53" s="63"/>
      <c r="F53" s="63"/>
      <c r="G53" s="62"/>
      <c r="H53" s="62"/>
      <c r="I53" s="62"/>
      <c r="J53" s="62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5"/>
      <c r="AS53" s="65"/>
      <c r="AT53" s="64"/>
      <c r="AU53" s="64"/>
      <c r="AV53" s="64"/>
      <c r="AW53" s="64"/>
      <c r="AX53" s="64"/>
      <c r="AY53" s="64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54">
        <f t="shared" si="1"/>
        <v>0</v>
      </c>
    </row>
    <row r="54" ht="15.75" customHeight="1">
      <c r="A54" s="57" t="s">
        <v>85</v>
      </c>
      <c r="B54" s="39" t="s">
        <v>86</v>
      </c>
      <c r="C54" s="11" t="s">
        <v>33</v>
      </c>
      <c r="D54" s="66">
        <v>300.0</v>
      </c>
      <c r="E54" s="66">
        <v>362.5</v>
      </c>
      <c r="F54" s="66">
        <v>400.0</v>
      </c>
      <c r="G54" s="7"/>
      <c r="AR54" s="55"/>
      <c r="AS54" s="59"/>
      <c r="AY54" s="7"/>
      <c r="AZ54" s="7"/>
      <c r="BA54" s="7"/>
      <c r="BB54" s="39"/>
      <c r="BC54" s="7"/>
      <c r="BD54" s="7"/>
      <c r="BE54" s="39"/>
      <c r="BF54" s="39">
        <f>SUM(H54:AX54)*3</f>
        <v>0</v>
      </c>
      <c r="BG54" s="7"/>
      <c r="BH54" s="53">
        <f t="shared" ref="BH54:BH56" si="5">((240*SUM(H54,L54,P54,T54,X54,AB54,AF54,AJ54,AN54,AR54,AV54,AZ54))+(290*SUM(I54,M54,Q54,U54,Y54,AC54,AG54,AK54,AO54,AS54,AW54,BA54))+(320*SUM(J54,N54,R54,V54,Z54,AD54,AH54,AL54,AP54,AT54,AX54,BB54)))*(1+25%)</f>
        <v>0</v>
      </c>
      <c r="BI54" s="53"/>
      <c r="BJ54" s="54">
        <f t="shared" si="1"/>
        <v>0</v>
      </c>
    </row>
    <row r="55" ht="15.75" customHeight="1">
      <c r="A55" s="57" t="s">
        <v>87</v>
      </c>
      <c r="B55" s="39" t="s">
        <v>86</v>
      </c>
      <c r="C55" s="11" t="s">
        <v>35</v>
      </c>
      <c r="D55" s="66">
        <v>300.0</v>
      </c>
      <c r="E55" s="66">
        <v>362.5</v>
      </c>
      <c r="F55" s="66">
        <v>400.0</v>
      </c>
      <c r="G55" s="7"/>
      <c r="AR55" s="55"/>
      <c r="AS55" s="59"/>
      <c r="AY55" s="7"/>
      <c r="AZ55" s="7"/>
      <c r="BA55" s="7"/>
      <c r="BB55" s="39"/>
      <c r="BC55" s="7"/>
      <c r="BD55" s="7"/>
      <c r="BE55" s="7"/>
      <c r="BF55" s="39">
        <f>SUM(H55:AX55)*2</f>
        <v>0</v>
      </c>
      <c r="BG55" s="7"/>
      <c r="BH55" s="53">
        <f t="shared" si="5"/>
        <v>0</v>
      </c>
      <c r="BI55" s="53"/>
      <c r="BJ55" s="54">
        <f t="shared" si="1"/>
        <v>0</v>
      </c>
    </row>
    <row r="56" ht="15.75" customHeight="1">
      <c r="A56" s="57" t="s">
        <v>88</v>
      </c>
      <c r="B56" s="39" t="s">
        <v>86</v>
      </c>
      <c r="C56" s="11" t="s">
        <v>37</v>
      </c>
      <c r="D56" s="66">
        <v>300.0</v>
      </c>
      <c r="E56" s="66">
        <v>362.5</v>
      </c>
      <c r="F56" s="66">
        <v>400.0</v>
      </c>
      <c r="G56" s="7"/>
      <c r="AR56" s="55"/>
      <c r="AS56" s="59"/>
      <c r="AY56" s="7"/>
      <c r="AZ56" s="7"/>
      <c r="BA56" s="7"/>
      <c r="BB56" s="39"/>
      <c r="BC56" s="7"/>
      <c r="BD56" s="7"/>
      <c r="BE56" s="39"/>
      <c r="BF56" s="39">
        <f>SUM(H56:AX56)*1</f>
        <v>0</v>
      </c>
      <c r="BG56" s="7"/>
      <c r="BH56" s="53">
        <f t="shared" si="5"/>
        <v>0</v>
      </c>
      <c r="BI56" s="53"/>
      <c r="BJ56" s="54">
        <f t="shared" si="1"/>
        <v>0</v>
      </c>
    </row>
    <row r="57" ht="15.75" customHeight="1">
      <c r="A57" s="57" t="s">
        <v>89</v>
      </c>
      <c r="B57" s="39" t="s">
        <v>90</v>
      </c>
      <c r="C57" s="11" t="s">
        <v>33</v>
      </c>
      <c r="D57" s="66">
        <v>546.0</v>
      </c>
      <c r="E57" s="66">
        <v>650.0</v>
      </c>
      <c r="F57" s="66">
        <v>715.0</v>
      </c>
      <c r="G57" s="7"/>
      <c r="AR57" s="55"/>
      <c r="AS57" s="55"/>
      <c r="AY57" s="7"/>
      <c r="AZ57" s="7"/>
      <c r="BA57" s="7"/>
      <c r="BB57" s="39"/>
      <c r="BC57" s="7"/>
      <c r="BD57" s="7"/>
      <c r="BE57" s="7"/>
      <c r="BF57" s="39">
        <f>SUM(H57:AX57)*6</f>
        <v>0</v>
      </c>
      <c r="BG57" s="7"/>
      <c r="BH57" s="53">
        <f>((420*SUM(H57,L57,P57,T57,X57,AB57,AF57,AJ57,AN57,AR57,AV57,AZ57))+(500*SUM(I57,M57,Q57,U57,Y57,AC57,AG57,AK57,AO57,AS57,AW57,BA57))+(550*SUM(J57,N57,R57,V57,Z57,AD57,AH57,AL57,AP57,AT57,AX57,BB57)))*(1+30%)</f>
        <v>0</v>
      </c>
      <c r="BI57" s="53"/>
      <c r="BJ57" s="54">
        <f t="shared" si="1"/>
        <v>0</v>
      </c>
    </row>
    <row r="58" ht="24.75" customHeight="1">
      <c r="A58" s="61"/>
      <c r="B58" s="61"/>
      <c r="C58" s="62"/>
      <c r="D58" s="63"/>
      <c r="E58" s="63"/>
      <c r="F58" s="63"/>
      <c r="G58" s="62"/>
      <c r="H58" s="62"/>
      <c r="I58" s="62"/>
      <c r="J58" s="62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5"/>
      <c r="AS58" s="65"/>
      <c r="AT58" s="64"/>
      <c r="AU58" s="64"/>
      <c r="AV58" s="64"/>
      <c r="AW58" s="64"/>
      <c r="AX58" s="64"/>
      <c r="AY58" s="64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54">
        <f t="shared" si="1"/>
        <v>0</v>
      </c>
    </row>
    <row r="59" ht="15.75" customHeight="1">
      <c r="A59" s="57" t="s">
        <v>91</v>
      </c>
      <c r="B59" s="39" t="s">
        <v>92</v>
      </c>
      <c r="C59" s="11" t="s">
        <v>37</v>
      </c>
      <c r="D59" s="66">
        <v>225.0</v>
      </c>
      <c r="E59" s="66">
        <v>287.5</v>
      </c>
      <c r="F59" s="66">
        <v>312.5</v>
      </c>
      <c r="G59" s="7"/>
      <c r="AR59" s="55"/>
      <c r="AS59" s="55"/>
      <c r="AY59" s="7"/>
      <c r="AZ59" s="7"/>
      <c r="BA59" s="7"/>
      <c r="BB59" s="39"/>
      <c r="BC59" s="7"/>
      <c r="BD59" s="7"/>
      <c r="BE59" s="7"/>
      <c r="BF59" s="39">
        <f t="shared" ref="BF59:BF61" si="6">SUM(H59:AX59)</f>
        <v>0</v>
      </c>
      <c r="BG59" s="7"/>
      <c r="BH59" s="53">
        <f>((180*SUM(H59,L59,P59,T59,X59,AB59,AF59,AJ59,AN59,AR59,AV59,AZ59))+(230*SUM(I59,M59,Q59,U59,Y59,AC59,AG59,AK59,AO59,AS59,AW59,BA59))+(250*SUM(J59,N59,R59,V59,Z59,AD59,AH59,AL59,AP59,AT59,AX59,BB59)))*(1+25%)</f>
        <v>0</v>
      </c>
      <c r="BI59" s="53"/>
      <c r="BJ59" s="54">
        <f t="shared" si="1"/>
        <v>0</v>
      </c>
    </row>
    <row r="60" ht="15.75" customHeight="1">
      <c r="A60" s="57" t="s">
        <v>93</v>
      </c>
      <c r="B60" s="39" t="s">
        <v>92</v>
      </c>
      <c r="C60" s="11" t="s">
        <v>37</v>
      </c>
      <c r="D60" s="66">
        <v>206.25</v>
      </c>
      <c r="E60" s="66">
        <v>262.5</v>
      </c>
      <c r="F60" s="66">
        <v>287.5</v>
      </c>
      <c r="G60" s="7"/>
      <c r="AR60" s="55"/>
      <c r="AS60" s="55"/>
      <c r="AY60" s="7"/>
      <c r="AZ60" s="7"/>
      <c r="BA60" s="7"/>
      <c r="BB60" s="39"/>
      <c r="BC60" s="7"/>
      <c r="BD60" s="7"/>
      <c r="BE60" s="7"/>
      <c r="BF60" s="39">
        <f t="shared" si="6"/>
        <v>0</v>
      </c>
      <c r="BG60" s="7"/>
      <c r="BH60" s="53">
        <f>((165*SUM(H60,L60,P60,T60,X60,AB60,AF60,AJ60,AN60,AR60,AV60,AZ60))+(210*SUM(I60,M60,Q60,U60,Y60,AC60,AG60,AK60,AO60,AS60,AW60,BA60))+(230*SUM(J60,N60,R60,V60,Z60,AD60,AH60,AL60,AP60,AT60,AX60,BB60)))*(1+25%)</f>
        <v>0</v>
      </c>
      <c r="BI60" s="53"/>
      <c r="BJ60" s="54">
        <f t="shared" si="1"/>
        <v>0</v>
      </c>
    </row>
    <row r="61" ht="15.75" customHeight="1">
      <c r="A61" s="57" t="s">
        <v>94</v>
      </c>
      <c r="B61" s="39" t="s">
        <v>92</v>
      </c>
      <c r="C61" s="11" t="s">
        <v>37</v>
      </c>
      <c r="D61" s="66">
        <v>187.5</v>
      </c>
      <c r="E61" s="66">
        <v>237.5</v>
      </c>
      <c r="F61" s="66">
        <v>262.5</v>
      </c>
      <c r="G61" s="7"/>
      <c r="AR61" s="55"/>
      <c r="AS61" s="55"/>
      <c r="AY61" s="7"/>
      <c r="AZ61" s="7"/>
      <c r="BA61" s="7"/>
      <c r="BB61" s="39"/>
      <c r="BC61" s="7"/>
      <c r="BD61" s="7"/>
      <c r="BE61" s="7"/>
      <c r="BF61" s="39">
        <f t="shared" si="6"/>
        <v>0</v>
      </c>
      <c r="BG61" s="7"/>
      <c r="BH61" s="53">
        <f>((150*SUM(H61,L61,P61,T61,X61,AB61,AF61,AJ61,AN61,AR61,AV61,AZ61))+(190*SUM(I61,M61,Q61,U61,Y61,AC61,AG61,AK61,AO61,AS61,AW61,BA61))+(210*SUM(J61,N61,R61,V61,Z61,AD61,AH61,AL61,AP61,AT61,AX61,BB61)))*(1+25%)</f>
        <v>0</v>
      </c>
      <c r="BI61" s="53"/>
      <c r="BJ61" s="54">
        <f t="shared" si="1"/>
        <v>0</v>
      </c>
    </row>
    <row r="62" ht="15.75" customHeight="1">
      <c r="A62" s="57" t="s">
        <v>95</v>
      </c>
      <c r="B62" s="11" t="s">
        <v>96</v>
      </c>
      <c r="C62" s="11" t="s">
        <v>37</v>
      </c>
      <c r="D62" s="66">
        <v>585.0</v>
      </c>
      <c r="E62" s="66">
        <v>676.0</v>
      </c>
      <c r="F62" s="66">
        <v>747.5</v>
      </c>
      <c r="G62" s="13"/>
      <c r="Q62" s="58"/>
      <c r="AR62" s="59"/>
      <c r="AS62" s="59"/>
      <c r="AY62" s="39"/>
      <c r="AZ62" s="39"/>
      <c r="BA62" s="39"/>
      <c r="BB62" s="7"/>
      <c r="BC62" s="39"/>
      <c r="BD62" s="7"/>
      <c r="BE62" s="7"/>
      <c r="BF62" s="39">
        <f>SUM(H62:AX62)*3</f>
        <v>0</v>
      </c>
      <c r="BG62" s="39"/>
      <c r="BH62" s="53">
        <f>((450*SUM(H62,L62,P62,T62,X62,AB62,AF62,AJ62,AN62,AR62,AV62,AZ62))+(520*SUM(I62,M62,Q62,U62,Y62,AC62,AG62,AK62,AO62,AS62,AW62,BA62))+(575*SUM(J62,N62,R62,V62,Z62,AD62,AH62,AL62,AP62,AT62,AX62,BB62)))*(1+30%)</f>
        <v>0</v>
      </c>
      <c r="BI62" s="53"/>
      <c r="BJ62" s="54">
        <f t="shared" si="1"/>
        <v>0</v>
      </c>
    </row>
    <row r="63" ht="24.75" customHeight="1">
      <c r="A63" s="61"/>
      <c r="B63" s="64"/>
      <c r="C63" s="62"/>
      <c r="D63" s="63"/>
      <c r="E63" s="63"/>
      <c r="F63" s="63"/>
      <c r="G63" s="62"/>
      <c r="H63" s="62"/>
      <c r="I63" s="62"/>
      <c r="J63" s="62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5"/>
      <c r="AS63" s="65"/>
      <c r="AT63" s="64"/>
      <c r="AU63" s="64"/>
      <c r="AV63" s="64"/>
      <c r="AW63" s="64"/>
      <c r="AX63" s="64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54">
        <f t="shared" si="1"/>
        <v>0</v>
      </c>
    </row>
    <row r="64" ht="15.75" customHeight="1">
      <c r="A64" s="57" t="s">
        <v>97</v>
      </c>
      <c r="B64" s="11" t="s">
        <v>98</v>
      </c>
      <c r="C64" s="11" t="s">
        <v>31</v>
      </c>
      <c r="D64" s="66">
        <v>150.0</v>
      </c>
      <c r="E64" s="66">
        <v>200.0</v>
      </c>
      <c r="F64" s="66">
        <v>218.75</v>
      </c>
      <c r="G64" s="7"/>
      <c r="AR64" s="55"/>
      <c r="AS64" s="55"/>
      <c r="AY64" s="7"/>
      <c r="AZ64" s="7"/>
      <c r="BA64" s="7"/>
      <c r="BB64" s="39"/>
      <c r="BC64" s="7"/>
      <c r="BD64" s="7"/>
      <c r="BE64" s="7"/>
      <c r="BF64" s="39">
        <f>SUM(H64:AX64)*3</f>
        <v>0</v>
      </c>
      <c r="BG64" s="7"/>
      <c r="BH64" s="53">
        <f>((120*SUM(H64,L64,P64,T64,X64,AB64,AF64,AJ64,AN64,AR64,AV64,AZ64))+(160*SUM(I64,M64,Q64,U64,Y64,AC64,AG64,AK64,AO64,AS64,AW64,BA64))+(175*SUM(J64,N64,R64,V64,Z64,AD64,AH64,AL64,AP64,AT64,AX64,BB64)))*(1+25%)</f>
        <v>0</v>
      </c>
      <c r="BI64" s="53"/>
      <c r="BJ64" s="54">
        <f t="shared" si="1"/>
        <v>0</v>
      </c>
    </row>
    <row r="65" ht="15.75" customHeight="1">
      <c r="A65" s="57" t="s">
        <v>99</v>
      </c>
      <c r="B65" s="11" t="s">
        <v>98</v>
      </c>
      <c r="C65" s="11" t="s">
        <v>33</v>
      </c>
      <c r="D65" s="66">
        <v>200.0</v>
      </c>
      <c r="E65" s="66">
        <v>250.0</v>
      </c>
      <c r="F65" s="66">
        <v>275.0</v>
      </c>
      <c r="G65" s="7"/>
      <c r="AR65" s="55"/>
      <c r="AS65" s="69"/>
      <c r="AY65" s="7"/>
      <c r="AZ65" s="7"/>
      <c r="BA65" s="7"/>
      <c r="BB65" s="39"/>
      <c r="BC65" s="7"/>
      <c r="BD65" s="7"/>
      <c r="BE65" s="7"/>
      <c r="BF65" s="39">
        <f>SUM(H65:AX65)*2</f>
        <v>0</v>
      </c>
      <c r="BG65" s="7"/>
      <c r="BH65" s="53">
        <f t="shared" ref="BH65:BH66" si="7">((160*SUM(H65,L65,P65,T65,X65,AB65,AF65,AJ65,AN65,AR65,AV65,AZ65))+(200*SUM(I65,M65,Q65,U65,Y65,AC65,AG65,AK65,AO65,AS65,AW65,BA65))+(220*SUM(J65,N65,R65,V65,Z65,AD65,AH65,AL65,AP65,AT65,AX65,BB65)))*(1+25%)</f>
        <v>0</v>
      </c>
      <c r="BI65" s="53"/>
      <c r="BJ65" s="54">
        <f t="shared" si="1"/>
        <v>0</v>
      </c>
    </row>
    <row r="66" ht="15.75" customHeight="1">
      <c r="A66" s="57" t="s">
        <v>100</v>
      </c>
      <c r="B66" s="11" t="s">
        <v>98</v>
      </c>
      <c r="C66" s="11" t="s">
        <v>35</v>
      </c>
      <c r="D66" s="66">
        <v>200.0</v>
      </c>
      <c r="E66" s="66">
        <v>250.0</v>
      </c>
      <c r="F66" s="66">
        <v>275.0</v>
      </c>
      <c r="G66" s="7"/>
      <c r="AR66" s="55"/>
      <c r="AS66" s="69"/>
      <c r="AY66" s="7"/>
      <c r="AZ66" s="7"/>
      <c r="BA66" s="7"/>
      <c r="BB66" s="39"/>
      <c r="BC66" s="7"/>
      <c r="BD66" s="7"/>
      <c r="BE66" s="39"/>
      <c r="BF66" s="39">
        <f t="shared" ref="BF66:BF67" si="8">SUM(H66:AX66)*1</f>
        <v>0</v>
      </c>
      <c r="BG66" s="7"/>
      <c r="BH66" s="53">
        <f t="shared" si="7"/>
        <v>0</v>
      </c>
      <c r="BI66" s="53"/>
      <c r="BJ66" s="54">
        <f t="shared" si="1"/>
        <v>0</v>
      </c>
    </row>
    <row r="67" ht="15.75" customHeight="1">
      <c r="A67" s="57" t="s">
        <v>101</v>
      </c>
      <c r="B67" s="11" t="s">
        <v>98</v>
      </c>
      <c r="C67" s="11" t="s">
        <v>37</v>
      </c>
      <c r="D67" s="66">
        <v>250.0</v>
      </c>
      <c r="E67" s="66">
        <v>325.0</v>
      </c>
      <c r="F67" s="66">
        <v>356.25</v>
      </c>
      <c r="G67" s="7"/>
      <c r="AR67" s="55"/>
      <c r="AS67" s="55"/>
      <c r="AY67" s="7"/>
      <c r="AZ67" s="7"/>
      <c r="BA67" s="7"/>
      <c r="BB67" s="39"/>
      <c r="BC67" s="7"/>
      <c r="BD67" s="7"/>
      <c r="BE67" s="7"/>
      <c r="BF67" s="39">
        <f t="shared" si="8"/>
        <v>0</v>
      </c>
      <c r="BG67" s="7"/>
      <c r="BH67" s="53">
        <f>((200*SUM(H67,L67,P67,T67,X67,AB67,AF67,AJ67,AN67,AR67,AV67,AZ67))+(260*SUM(I67,M67,Q67,U67,Y67,AC67,AG67,AK67,AO67,AS67,AW67,BA67))+(285*SUM(J67,N67,R67,V67,Z67,AD67,AH67,AL67,AP67,AT67,AX67,BB67)))*(1+25%)</f>
        <v>0</v>
      </c>
      <c r="BI67" s="53"/>
      <c r="BJ67" s="54">
        <f t="shared" si="1"/>
        <v>0</v>
      </c>
    </row>
    <row r="68" ht="15.75" customHeight="1">
      <c r="A68" s="57" t="s">
        <v>102</v>
      </c>
      <c r="B68" s="11" t="s">
        <v>103</v>
      </c>
      <c r="C68" s="11" t="s">
        <v>40</v>
      </c>
      <c r="D68" s="66">
        <v>780.0</v>
      </c>
      <c r="E68" s="66">
        <v>962.0</v>
      </c>
      <c r="F68" s="66">
        <v>1059.5</v>
      </c>
      <c r="G68" s="7"/>
      <c r="AR68" s="55"/>
      <c r="AS68" s="59"/>
      <c r="AY68" s="7"/>
      <c r="AZ68" s="7"/>
      <c r="BA68" s="7"/>
      <c r="BB68" s="39"/>
      <c r="BC68" s="7"/>
      <c r="BD68" s="7"/>
      <c r="BE68" s="39"/>
      <c r="BF68" s="39">
        <f>SUM(H68:AX68)*7</f>
        <v>0</v>
      </c>
      <c r="BG68" s="7"/>
      <c r="BH68" s="53">
        <f>((600*SUM(H68,L68,P68,T68,X68,AB68,AF68,AJ68,AN68,AR68,AV68,AZ68))+(740*SUM(I68,M68,Q68,U68,Y68,AC68,AG68,AK68,AO68,AS68,AW68,BA68))+(815*SUM(J68,N68,R68,V68,Z68,AD68,AH68,AL68,AP68,AT68,AX68,BB68)))*(1+30%)</f>
        <v>0</v>
      </c>
      <c r="BI68" s="53"/>
      <c r="BJ68" s="54">
        <f t="shared" si="1"/>
        <v>0</v>
      </c>
    </row>
    <row r="69" ht="24.75" customHeight="1">
      <c r="A69" s="61"/>
      <c r="B69" s="61"/>
      <c r="C69" s="62"/>
      <c r="D69" s="63"/>
      <c r="E69" s="63"/>
      <c r="F69" s="63"/>
      <c r="G69" s="62"/>
      <c r="H69" s="62"/>
      <c r="I69" s="62"/>
      <c r="J69" s="62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5"/>
      <c r="AS69" s="65"/>
      <c r="AT69" s="64"/>
      <c r="AU69" s="64"/>
      <c r="AV69" s="64"/>
      <c r="AW69" s="64"/>
      <c r="AX69" s="64"/>
      <c r="AY69" s="64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54">
        <f t="shared" si="1"/>
        <v>0</v>
      </c>
    </row>
    <row r="70" ht="15.75" customHeight="1">
      <c r="A70" s="57" t="s">
        <v>104</v>
      </c>
      <c r="B70" s="39" t="s">
        <v>105</v>
      </c>
      <c r="C70" s="39" t="s">
        <v>35</v>
      </c>
      <c r="D70" s="66">
        <v>832.0</v>
      </c>
      <c r="E70" s="66">
        <v>994.5</v>
      </c>
      <c r="F70" s="66">
        <v>1098.5</v>
      </c>
      <c r="G70" s="57"/>
      <c r="AR70" s="55"/>
      <c r="AS70" s="59"/>
      <c r="AY70" s="57"/>
      <c r="AZ70" s="57"/>
      <c r="BA70" s="57"/>
      <c r="BB70" s="57"/>
      <c r="BC70" s="57"/>
      <c r="BD70" s="57"/>
      <c r="BE70" s="57"/>
      <c r="BF70" s="39">
        <f>SUM(H70:AX70)*8</f>
        <v>0</v>
      </c>
      <c r="BG70" s="57"/>
      <c r="BH70" s="53">
        <f>((640*SUM(H70,L70,P70,T70,X70,AB70,AF70,AJ70,AN70,AR70,AV70,AZ70))+(765*SUM(I70,M70,Q70,U70,Y70,AC70,AG70,AK70,AO70,AS70,AW70,BA70))+(845*SUM(J70,N70,R70,V70,Z70,AD70,AH70,AL70,AP70,AT70,AX70,BB70)))*(1+30%)</f>
        <v>0</v>
      </c>
      <c r="BI70" s="53"/>
      <c r="BJ70" s="54">
        <f t="shared" si="1"/>
        <v>0</v>
      </c>
    </row>
    <row r="71" ht="24.75" customHeight="1">
      <c r="A71" s="64"/>
      <c r="B71" s="70"/>
      <c r="C71" s="62"/>
      <c r="D71" s="63"/>
      <c r="E71" s="63"/>
      <c r="F71" s="63"/>
      <c r="G71" s="62"/>
      <c r="H71" s="62"/>
      <c r="I71" s="62"/>
      <c r="J71" s="62"/>
      <c r="K71" s="62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5"/>
      <c r="AS71" s="65"/>
      <c r="AT71" s="64"/>
      <c r="AU71" s="64"/>
      <c r="AV71" s="64"/>
      <c r="AW71" s="64"/>
      <c r="AX71" s="64"/>
      <c r="AY71" s="64"/>
      <c r="AZ71" s="61"/>
      <c r="BA71" s="61"/>
      <c r="BB71" s="61"/>
      <c r="BC71" s="61"/>
      <c r="BD71" s="61"/>
      <c r="BE71" s="61"/>
      <c r="BF71" s="70"/>
      <c r="BG71" s="61"/>
      <c r="BH71" s="71"/>
      <c r="BI71" s="71"/>
      <c r="BJ71" s="54">
        <f t="shared" si="1"/>
        <v>0</v>
      </c>
    </row>
    <row r="72" ht="15.75" customHeight="1">
      <c r="A72" s="57" t="s">
        <v>106</v>
      </c>
      <c r="B72" s="39" t="s">
        <v>107</v>
      </c>
      <c r="C72" s="39" t="s">
        <v>35</v>
      </c>
      <c r="D72" s="66">
        <v>780.0</v>
      </c>
      <c r="E72" s="66">
        <v>936.0</v>
      </c>
      <c r="F72" s="66">
        <v>1040.0</v>
      </c>
      <c r="G72" s="57"/>
      <c r="AR72" s="55"/>
      <c r="AS72" s="59"/>
      <c r="AY72" s="57"/>
      <c r="AZ72" s="57"/>
      <c r="BA72" s="57"/>
      <c r="BB72" s="57"/>
      <c r="BC72" s="57"/>
      <c r="BD72" s="57"/>
      <c r="BE72" s="57"/>
      <c r="BF72" s="39">
        <f>SUM(H72:AX72)*6</f>
        <v>0</v>
      </c>
      <c r="BG72" s="57"/>
      <c r="BH72" s="53">
        <f>((600*SUM(H72,L72,P72,T72,X72,AB72,AF72,AJ72,AN72,AR72,AV72,AZ72))+(720*SUM(I72,M72,Q72,U72,Y72,AC72,AG72,AK72,AO72,AS72,AW72,BA72))+(800*SUM(J72,N72,R72,V72,Z72,AD72,AH72,AL72,AP72,AT72,AX72,BB72)))*(1+30%)</f>
        <v>0</v>
      </c>
      <c r="BI72" s="53"/>
      <c r="BJ72" s="54">
        <f t="shared" si="1"/>
        <v>0</v>
      </c>
    </row>
    <row r="73" ht="15.75" customHeight="1">
      <c r="A73" s="57"/>
      <c r="B73" s="39"/>
      <c r="C73" s="11"/>
      <c r="D73" s="66"/>
      <c r="E73" s="51"/>
      <c r="F73" s="51"/>
      <c r="G73" s="7"/>
      <c r="AC73" s="58"/>
      <c r="AK73" s="58"/>
      <c r="AR73" s="55"/>
      <c r="AS73" s="59"/>
      <c r="AY73" s="7"/>
      <c r="AZ73" s="7"/>
      <c r="BA73" s="7"/>
      <c r="BB73" s="7"/>
      <c r="BC73" s="7"/>
      <c r="BD73" s="7"/>
      <c r="BE73" s="39"/>
      <c r="BF73" s="39"/>
      <c r="BG73" s="7"/>
      <c r="BH73" s="53"/>
      <c r="BI73" s="53"/>
      <c r="BJ73" s="54"/>
    </row>
    <row r="74" ht="15.75" customHeight="1">
      <c r="A74" s="57"/>
      <c r="B74" s="39"/>
      <c r="C74" s="11"/>
      <c r="D74" s="66"/>
      <c r="E74" s="51"/>
      <c r="F74" s="51"/>
      <c r="G74" s="7"/>
      <c r="AC74" s="58"/>
      <c r="AK74" s="58"/>
      <c r="AR74" s="55"/>
      <c r="AS74" s="59"/>
      <c r="AY74" s="7"/>
      <c r="AZ74" s="7"/>
      <c r="BA74" s="7"/>
      <c r="BB74" s="7"/>
      <c r="BC74" s="7"/>
      <c r="BD74" s="7"/>
      <c r="BE74" s="39"/>
      <c r="BF74" s="39"/>
      <c r="BG74" s="7"/>
      <c r="BH74" s="53"/>
      <c r="BI74" s="53"/>
      <c r="BJ74" s="54"/>
    </row>
    <row r="75" ht="15.75" customHeight="1">
      <c r="A75" s="57"/>
      <c r="B75" s="39"/>
      <c r="C75" s="11"/>
      <c r="D75" s="66"/>
      <c r="E75" s="51"/>
      <c r="F75" s="51"/>
      <c r="G75" s="7"/>
      <c r="AC75" s="58"/>
      <c r="AK75" s="58"/>
      <c r="AR75" s="55"/>
      <c r="AS75" s="59"/>
      <c r="AY75" s="7"/>
      <c r="AZ75" s="7"/>
      <c r="BA75" s="72"/>
      <c r="BB75" s="72"/>
      <c r="BC75" s="72"/>
      <c r="BD75" s="72"/>
      <c r="BE75" s="72"/>
      <c r="BF75" s="72"/>
      <c r="BG75" s="72"/>
      <c r="BH75" s="73" t="s">
        <v>108</v>
      </c>
      <c r="BI75" s="74"/>
      <c r="BJ75" s="75"/>
    </row>
    <row r="76" ht="15.75" customHeight="1">
      <c r="A76" s="57"/>
      <c r="B76" s="39"/>
      <c r="C76" s="11"/>
      <c r="D76" s="66"/>
      <c r="E76" s="51"/>
      <c r="F76" s="51"/>
      <c r="G76" s="7"/>
      <c r="AC76" s="58"/>
      <c r="AK76" s="58"/>
      <c r="AR76" s="55"/>
      <c r="AS76" s="59"/>
      <c r="AY76" s="7"/>
      <c r="AZ76" s="7"/>
      <c r="BA76" s="72"/>
      <c r="BB76" s="72"/>
      <c r="BC76" s="72"/>
      <c r="BD76" s="72"/>
      <c r="BE76" s="72"/>
      <c r="BF76" s="72"/>
      <c r="BG76" s="72"/>
      <c r="BH76" s="76"/>
      <c r="BI76" s="74"/>
      <c r="BJ76" s="75"/>
    </row>
    <row r="77" ht="15.75" customHeight="1">
      <c r="A77" s="57"/>
      <c r="B77" s="39"/>
      <c r="C77" s="11"/>
      <c r="D77" s="66"/>
      <c r="E77" s="51"/>
      <c r="F77" s="51"/>
      <c r="G77" s="7"/>
      <c r="AC77" s="58"/>
      <c r="AK77" s="58"/>
      <c r="AR77" s="55"/>
      <c r="AS77" s="59"/>
      <c r="AY77" s="7"/>
      <c r="AZ77" s="7"/>
      <c r="BA77" s="77"/>
      <c r="BB77" s="77"/>
      <c r="BC77" s="77"/>
      <c r="BD77" s="77"/>
      <c r="BE77" s="77"/>
      <c r="BF77" s="77"/>
      <c r="BG77" s="78"/>
      <c r="BH77" s="79" t="s">
        <v>109</v>
      </c>
      <c r="BI77" s="74"/>
      <c r="BJ77" s="75"/>
    </row>
    <row r="78" ht="15.75" customHeight="1">
      <c r="A78" s="57"/>
      <c r="B78" s="39"/>
      <c r="C78" s="11"/>
      <c r="D78" s="66"/>
      <c r="E78" s="51"/>
      <c r="F78" s="51"/>
      <c r="G78" s="7"/>
      <c r="AC78" s="58"/>
      <c r="AK78" s="58"/>
      <c r="AR78" s="55"/>
      <c r="AS78" s="59"/>
      <c r="AY78" s="7"/>
      <c r="AZ78" s="7"/>
      <c r="BA78" s="80"/>
      <c r="BB78" s="81" t="s">
        <v>110</v>
      </c>
      <c r="BC78" s="77"/>
      <c r="BD78" s="77"/>
      <c r="BE78" s="77"/>
      <c r="BF78" s="82">
        <f>SUM(BF11:BF72)</f>
        <v>0</v>
      </c>
      <c r="BG78" s="72"/>
      <c r="BH78" s="83">
        <f>SUM(BH11:BH72)</f>
        <v>0</v>
      </c>
      <c r="BI78" s="84"/>
      <c r="BJ78" s="75"/>
    </row>
    <row r="79" ht="15.75" customHeight="1">
      <c r="A79" s="57"/>
      <c r="B79" s="39"/>
      <c r="C79" s="11"/>
      <c r="D79" s="66"/>
      <c r="E79" s="51"/>
      <c r="F79" s="51"/>
      <c r="G79" s="7"/>
      <c r="AC79" s="58"/>
      <c r="AK79" s="58"/>
      <c r="AR79" s="55"/>
      <c r="AS79" s="59"/>
      <c r="AY79" s="7"/>
      <c r="AZ79" s="7"/>
      <c r="BA79" s="72"/>
      <c r="BB79" s="77"/>
      <c r="BC79" s="77"/>
      <c r="BD79" s="77"/>
      <c r="BE79" s="77"/>
      <c r="BF79" s="77"/>
      <c r="BG79" s="77"/>
      <c r="BH79" s="85"/>
      <c r="BI79" s="86"/>
      <c r="BJ79" s="75"/>
    </row>
    <row r="80" ht="15.75" customHeight="1">
      <c r="A80" s="57"/>
      <c r="B80" s="39"/>
      <c r="C80" s="11"/>
      <c r="D80" s="66"/>
      <c r="E80" s="51"/>
      <c r="F80" s="51"/>
      <c r="G80" s="7"/>
      <c r="AC80" s="58"/>
      <c r="AK80" s="58"/>
      <c r="AR80" s="55"/>
      <c r="AS80" s="59"/>
      <c r="AY80" s="7"/>
      <c r="AZ80" s="7"/>
      <c r="BA80" s="7"/>
      <c r="BB80" s="7"/>
      <c r="BC80" s="7"/>
      <c r="BD80" s="7"/>
      <c r="BE80" s="39"/>
      <c r="BF80" s="39"/>
      <c r="BG80" s="7"/>
      <c r="BH80" s="53"/>
      <c r="BI80" s="53"/>
      <c r="BJ80" s="54"/>
    </row>
  </sheetData>
  <mergeCells count="14">
    <mergeCell ref="AB8:AD9"/>
    <mergeCell ref="AF8:AH9"/>
    <mergeCell ref="AJ8:AL9"/>
    <mergeCell ref="AN8:AP9"/>
    <mergeCell ref="AR8:AT9"/>
    <mergeCell ref="AV8:AX9"/>
    <mergeCell ref="H7:AX7"/>
    <mergeCell ref="AZ7:BB7"/>
    <mergeCell ref="H8:J9"/>
    <mergeCell ref="L8:N9"/>
    <mergeCell ref="P8:R9"/>
    <mergeCell ref="T8:V9"/>
    <mergeCell ref="X8:Z9"/>
    <mergeCell ref="AZ8:BB8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1" width="8.71"/>
  </cols>
  <sheetData>
    <row r="1" ht="15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15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ht="15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ht="15.7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ht="15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ht="15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ht="15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ht="15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ht="15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ht="15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ht="15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ht="15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ht="15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1" width="8.71"/>
  </cols>
  <sheetData>
    <row r="1" ht="15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15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ht="15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ht="15.7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ht="15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ht="15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ht="15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ht="15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ht="15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ht="15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ht="15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ht="15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ht="15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